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CDQAR9\Documents\Offline\MVNQ Forms\Updated\"/>
    </mc:Choice>
  </mc:AlternateContent>
  <xr:revisionPtr revIDLastSave="0" documentId="8_{726445E1-2C3E-4C46-A107-187DF3AABC3E}" xr6:coauthVersionLast="47" xr6:coauthVersionMax="47" xr10:uidLastSave="{00000000-0000-0000-0000-000000000000}"/>
  <bookViews>
    <workbookView xWindow="28680" yWindow="-1935" windowWidth="29040" windowHeight="15840" tabRatio="606"/>
  </bookViews>
  <sheets>
    <sheet name="MVNQS03" sheetId="9" r:id="rId1"/>
    <sheet name="Data" sheetId="11" state="hidden" r:id="rId2"/>
    <sheet name="Lookup" sheetId="10" state="hidden" r:id="rId3"/>
  </sheets>
  <definedNames>
    <definedName name="BREAK_TYPE">Lookup!$V$2:$V$8</definedName>
    <definedName name="CALIBRATION_BLOCK_TYPE">Lookup!$AC$2:$AC$7</definedName>
    <definedName name="CAP_METHOD">Lookup!$S$2:$S$6</definedName>
    <definedName name="COMPACTION_HAMMER">Lookup!$G$2:$G$3</definedName>
    <definedName name="CONCRETE_FEATURE">Lookup!$H$2:$H$9</definedName>
    <definedName name="COUPLANT">Lookup!$AD$2:$AD$3</definedName>
    <definedName name="CURRENT">Lookup!$AA$2:$AA$6</definedName>
    <definedName name="DELIVERY_METHOD">Lookup!$R$2:$R$4</definedName>
    <definedName name="DEMAGNETIZING_METHOD">Lookup!$AB$2:$AB$6</definedName>
    <definedName name="DEVELOPER">Lookup!$AH$2:$AH$6</definedName>
    <definedName name="EMULSIFIER">Lookup!$AG$2:$AG$4</definedName>
    <definedName name="FIELD_DIRECTION">Lookup!$Z$2:$Z$7</definedName>
    <definedName name="FORM_DATA">Data!$A$1:$Q$2</definedName>
    <definedName name="GROUP_SYMBOL">Lookup!$J$2:$J$15</definedName>
    <definedName name="INFO_DATA">Data!$A$7:$D$8</definedName>
    <definedName name="INSPECTION_TYPE">Lookup!$AI$2:$AI$6</definedName>
    <definedName name="JOINT_TYPE">Lookup!$AK$2:$AK$9</definedName>
    <definedName name="LAB_TYPE">Lookup!$C$2:$C$4</definedName>
    <definedName name="MAGNETIC_PARTICULATE">Lookup!$X$2:$X$5</definedName>
    <definedName name="MAGNETIC_PARTICULATE_APPLICATION">Lookup!$Y$2:$Y$6</definedName>
    <definedName name="MAGNETIZING_COMPONENT">Lookup!$W$2:$W$6</definedName>
    <definedName name="MATERIAL_SOURCE">Lookup!$K$2:$K$4</definedName>
    <definedName name="METHOD_4253">Lookup!$Q$2:$Q$9</definedName>
    <definedName name="METHOD_4254">Lookup!$P$2:$P$4</definedName>
    <definedName name="MOISTURE_CONTENT_METHOD">Lookup!$O$2:$O$5</definedName>
    <definedName name="PENETRANT">Lookup!$AF$2:$AF$3</definedName>
    <definedName name="PLACEMENT_METHOD">Lookup!$D$2:$D$8</definedName>
    <definedName name="PREPARATION_METHOD">Lookup!$F$2:$F$3</definedName>
    <definedName name="_xlnm.Print_Area" localSheetId="0">MVNQS03!$A$1:$L$37</definedName>
    <definedName name="SAMPLE_DIMENSIONS">Lookup!$U$2:$U$3</definedName>
    <definedName name="SAMPLE_SIZE">Lookup!$T$2:$T$8</definedName>
    <definedName name="SIEVE_TYPE">Lookup!$AJ$2:$AJ$25</definedName>
    <definedName name="SOIL_FEATURE">Lookup!$I$2:$I$15</definedName>
    <definedName name="SOURCE_DATA">Data!$A$3:$K$4</definedName>
    <definedName name="SPEC_DATA">Data!$A$5:$E$6</definedName>
    <definedName name="SPECIFIC_GRAVITY_METHOD">Lookup!$E$2:$E$3</definedName>
    <definedName name="TEST_DATA">Data!$A$9:$AH$10</definedName>
    <definedName name="TEST_METHOD">Lookup!$N$2:$N$8</definedName>
    <definedName name="TEST_RESULT">Lookup!$L$2:$L$4</definedName>
    <definedName name="TRANSMISSION_MODE">Lookup!$M$2:$M$8</definedName>
    <definedName name="WEDGE_ANGLE">Lookup!$AE$2:$AE$4</definedName>
    <definedName name="YES_NO">Lookup!$B$2:$B$3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1" l="1"/>
  <c r="E10" i="11"/>
  <c r="P2" i="11"/>
  <c r="J2" i="11"/>
  <c r="D10" i="11"/>
  <c r="D4" i="11"/>
  <c r="N2" i="11"/>
  <c r="M2" i="11"/>
  <c r="J4" i="11"/>
  <c r="I4" i="11"/>
  <c r="G4" i="11"/>
  <c r="F4" i="11"/>
  <c r="C4" i="11"/>
  <c r="B10" i="11"/>
  <c r="F10" i="11"/>
  <c r="F2" i="11"/>
  <c r="A2" i="11" s="1"/>
  <c r="G2" i="11"/>
  <c r="E2" i="11"/>
  <c r="C19" i="9"/>
  <c r="C14" i="9"/>
  <c r="C20" i="9"/>
  <c r="R10" i="11" s="1"/>
  <c r="C21" i="9"/>
  <c r="J13" i="9"/>
  <c r="J15" i="9"/>
  <c r="C23" i="9"/>
  <c r="C24" i="9"/>
  <c r="C34" i="9"/>
  <c r="AD10" i="11" s="1"/>
  <c r="C25" i="9"/>
  <c r="W10" i="11" s="1"/>
  <c r="C26" i="9"/>
  <c r="C27" i="9" s="1"/>
  <c r="X10" i="11" s="1"/>
  <c r="K30" i="9"/>
  <c r="AF10" i="11" s="1"/>
  <c r="K31" i="9"/>
  <c r="K32" i="9"/>
  <c r="AH10" i="11" s="1"/>
  <c r="J22" i="9"/>
  <c r="Z10" i="11" s="1"/>
  <c r="J21" i="9"/>
  <c r="AC10" i="11"/>
  <c r="AB10" i="11"/>
  <c r="S10" i="11"/>
  <c r="V10" i="11"/>
  <c r="U10" i="11"/>
  <c r="T10" i="11"/>
  <c r="AG10" i="11"/>
  <c r="AE10" i="11"/>
  <c r="AA10" i="11"/>
  <c r="D8" i="11"/>
  <c r="C8" i="11"/>
  <c r="Y10" i="11"/>
  <c r="E6" i="11"/>
  <c r="D6" i="11"/>
  <c r="C6" i="11"/>
  <c r="B6" i="11"/>
  <c r="Q10" i="11"/>
  <c r="P10" i="11"/>
  <c r="O10" i="11"/>
  <c r="N10" i="11"/>
  <c r="M10" i="11"/>
  <c r="L10" i="11"/>
  <c r="K10" i="11"/>
  <c r="J10" i="11"/>
  <c r="I10" i="11"/>
  <c r="H10" i="11"/>
  <c r="G10" i="11"/>
  <c r="B8" i="11"/>
  <c r="B37" i="9"/>
  <c r="H4" i="11"/>
  <c r="E4" i="11"/>
  <c r="B4" i="11"/>
  <c r="Q2" i="11"/>
  <c r="O2" i="11"/>
  <c r="L2" i="11"/>
  <c r="K2" i="11"/>
  <c r="I2" i="11"/>
  <c r="H2" i="11"/>
  <c r="D2" i="11"/>
  <c r="C37" i="9"/>
  <c r="A4" i="11" l="1"/>
  <c r="A10" i="11"/>
  <c r="A6" i="11"/>
  <c r="A8" i="11"/>
</calcChain>
</file>

<file path=xl/sharedStrings.xml><?xml version="1.0" encoding="utf-8"?>
<sst xmlns="http://schemas.openxmlformats.org/spreadsheetml/2006/main" count="412" uniqueCount="367">
  <si>
    <t>Project</t>
  </si>
  <si>
    <t>Feature</t>
  </si>
  <si>
    <t>Station</t>
  </si>
  <si>
    <t>Offset</t>
  </si>
  <si>
    <t>Laboratory</t>
  </si>
  <si>
    <t>Moisture Content</t>
  </si>
  <si>
    <t>Submitted By</t>
  </si>
  <si>
    <t>Elevation (ft)</t>
  </si>
  <si>
    <t>Contractor</t>
  </si>
  <si>
    <t xml:space="preserve"> </t>
  </si>
  <si>
    <t xml:space="preserve">Field Density - Sand Cone Method - ASTM D 1556  </t>
  </si>
  <si>
    <t>Bulk Density of Sand</t>
  </si>
  <si>
    <t xml:space="preserve">Calibration of Sand Cone Funnel And Plate </t>
  </si>
  <si>
    <t>TEST_NO</t>
  </si>
  <si>
    <t>CONTRACT_NO</t>
  </si>
  <si>
    <t>PROJECT</t>
  </si>
  <si>
    <t>LABORATORY</t>
  </si>
  <si>
    <t>FEATURE</t>
  </si>
  <si>
    <t>LIFT_NO</t>
  </si>
  <si>
    <t>REMARKS</t>
  </si>
  <si>
    <t>OPTIMUM_MOISTURE</t>
  </si>
  <si>
    <t>DEGREE_OF_COMPACTION</t>
  </si>
  <si>
    <t>MOISTURE_CONTENT</t>
  </si>
  <si>
    <t>Retest Of Test ID</t>
  </si>
  <si>
    <t>Sample Date</t>
  </si>
  <si>
    <t>=IF(ISBLANK($A$49)=TRUE,"",$A$49)</t>
  </si>
  <si>
    <t>FORM_NAME</t>
  </si>
  <si>
    <t>MVNQS03</t>
  </si>
  <si>
    <t>USACE Contract No</t>
  </si>
  <si>
    <t>Report No</t>
  </si>
  <si>
    <t>Visual Description</t>
  </si>
  <si>
    <t>VERSION</t>
  </si>
  <si>
    <t>Lab Type</t>
  </si>
  <si>
    <t>Lab Tested By</t>
  </si>
  <si>
    <t>Lift No</t>
  </si>
  <si>
    <t>Test Result</t>
  </si>
  <si>
    <t>Material Source</t>
  </si>
  <si>
    <t>Reviewed By</t>
  </si>
  <si>
    <t>Apparatus No</t>
  </si>
  <si>
    <r>
      <t>Wet Unit Weight (lbs/ft</t>
    </r>
    <r>
      <rPr>
        <b/>
        <sz val="12"/>
        <rFont val="Arial"/>
        <family val="2"/>
      </rPr>
      <t>³</t>
    </r>
    <r>
      <rPr>
        <b/>
        <sz val="12"/>
        <rFont val="Arial"/>
        <family val="2"/>
      </rPr>
      <t>)</t>
    </r>
  </si>
  <si>
    <r>
      <t>Dry Unit Weight (lbs/ft</t>
    </r>
    <r>
      <rPr>
        <b/>
        <sz val="12"/>
        <rFont val="Arial"/>
        <family val="2"/>
      </rPr>
      <t>³</t>
    </r>
    <r>
      <rPr>
        <b/>
        <sz val="12"/>
        <rFont val="Arial"/>
        <family val="2"/>
      </rPr>
      <t>)</t>
    </r>
  </si>
  <si>
    <t>Moisture Content Method</t>
  </si>
  <si>
    <t>Tare No</t>
  </si>
  <si>
    <t xml:space="preserve">Moisture Content (%) </t>
  </si>
  <si>
    <t>Remarks</t>
  </si>
  <si>
    <t>Proctor No</t>
  </si>
  <si>
    <t>Optimum Moisture (Proctor) (%)</t>
  </si>
  <si>
    <t>Degree of Compaction (%)</t>
  </si>
  <si>
    <t>Initial Apparatus + Sand Mass (g)</t>
  </si>
  <si>
    <t xml:space="preserve">Apparatus after Cone Fill (g) </t>
  </si>
  <si>
    <t xml:space="preserve">Sand Mass in Cone and Plate (g)  </t>
  </si>
  <si>
    <t>Calibration Container Mass (g)</t>
  </si>
  <si>
    <t xml:space="preserve">Sand Mass (g)  </t>
  </si>
  <si>
    <r>
      <t>Sand Bulk-Density (g/cm</t>
    </r>
    <r>
      <rPr>
        <b/>
        <sz val="12"/>
        <rFont val="Arial"/>
        <family val="2"/>
      </rPr>
      <t>³</t>
    </r>
    <r>
      <rPr>
        <b/>
        <sz val="12"/>
        <rFont val="Arial"/>
        <family val="2"/>
      </rPr>
      <t xml:space="preserve">) </t>
    </r>
  </si>
  <si>
    <t xml:space="preserve">Sand Mass Used (g) </t>
  </si>
  <si>
    <t xml:space="preserve">Sand Mass in Cone and Plate (g) </t>
  </si>
  <si>
    <t xml:space="preserve">Sand Mass in Test Hole (g)  </t>
  </si>
  <si>
    <t xml:space="preserve">Wet Soil Mass Removed from Hole (g) </t>
  </si>
  <si>
    <r>
      <t>Sand Bulk-Density (g/cm</t>
    </r>
    <r>
      <rPr>
        <b/>
        <sz val="12"/>
        <rFont val="Arial"/>
        <family val="2"/>
      </rPr>
      <t>³</t>
    </r>
    <r>
      <rPr>
        <b/>
        <sz val="12"/>
        <rFont val="Arial"/>
        <family val="2"/>
      </rPr>
      <t>)</t>
    </r>
  </si>
  <si>
    <r>
      <t>Test Hole Volume (cm</t>
    </r>
    <r>
      <rPr>
        <b/>
        <sz val="12"/>
        <rFont val="Arial"/>
        <family val="2"/>
      </rPr>
      <t>³</t>
    </r>
    <r>
      <rPr>
        <b/>
        <sz val="12"/>
        <rFont val="Arial"/>
        <family val="2"/>
      </rPr>
      <t>)</t>
    </r>
  </si>
  <si>
    <t xml:space="preserve">Dry Soil Mass Removed from Hole (g) </t>
  </si>
  <si>
    <t>Wet Soil + Tare Mass (g)</t>
  </si>
  <si>
    <t>Dry Soil + Tare Mass (g)</t>
  </si>
  <si>
    <r>
      <t>Calibration Container Volume (cm</t>
    </r>
    <r>
      <rPr>
        <b/>
        <sz val="12"/>
        <rFont val="Arial"/>
        <family val="2"/>
      </rPr>
      <t>³</t>
    </r>
    <r>
      <rPr>
        <b/>
        <sz val="12"/>
        <rFont val="Arial"/>
        <family val="2"/>
      </rPr>
      <t>)</t>
    </r>
  </si>
  <si>
    <t>Final Apparatus + Sand Mass (g)</t>
  </si>
  <si>
    <t>Is Difference Within 3%</t>
  </si>
  <si>
    <t>If Difference is within +/- 3% no correction is needed</t>
  </si>
  <si>
    <t>Validation Name</t>
  </si>
  <si>
    <t>YES_NO</t>
  </si>
  <si>
    <t>LAB_TYPE</t>
  </si>
  <si>
    <t>PLACEMENT_METHOD</t>
  </si>
  <si>
    <t>SPECIFIC_GRAVITY_METHOD</t>
  </si>
  <si>
    <t>PREPARATION_METHOD</t>
  </si>
  <si>
    <t>HAMMER_METHOD</t>
  </si>
  <si>
    <t>CONCRETE_FEATURE</t>
  </si>
  <si>
    <t>SOIL_FEATURE</t>
  </si>
  <si>
    <t>GROUP_SYMBOL</t>
  </si>
  <si>
    <t>MATERIAL_SOURCE</t>
  </si>
  <si>
    <t>TEST_RESULT</t>
  </si>
  <si>
    <t>TRANSMISSION_MODE</t>
  </si>
  <si>
    <t>MOISTURE_CONTENT_METHOD</t>
  </si>
  <si>
    <t>METHOD_4254</t>
  </si>
  <si>
    <t>METHOD_4253</t>
  </si>
  <si>
    <t>DELIVERY_METHOD</t>
  </si>
  <si>
    <t>CAP_METHOD</t>
  </si>
  <si>
    <t>SAMPLE_SIZE</t>
  </si>
  <si>
    <t>BREAK_TYPE</t>
  </si>
  <si>
    <t>Validation Data</t>
  </si>
  <si>
    <t>Yes</t>
  </si>
  <si>
    <t>IND</t>
  </si>
  <si>
    <t>Direct Discharge</t>
  </si>
  <si>
    <t>ASTM D 854</t>
  </si>
  <si>
    <t>Moist</t>
  </si>
  <si>
    <t>Manual</t>
  </si>
  <si>
    <t>CH</t>
  </si>
  <si>
    <t>Jobsite</t>
  </si>
  <si>
    <t>Pass</t>
  </si>
  <si>
    <t>DT 300</t>
  </si>
  <si>
    <t>ASTM D698-A</t>
  </si>
  <si>
    <t>ASTM D 2216</t>
  </si>
  <si>
    <t>Method A</t>
  </si>
  <si>
    <t>Method 1A - Wet</t>
  </si>
  <si>
    <t>Testing Lab</t>
  </si>
  <si>
    <t>Sample Diameter (in)</t>
  </si>
  <si>
    <t>Type 1</t>
  </si>
  <si>
    <t>No</t>
  </si>
  <si>
    <t>QC</t>
  </si>
  <si>
    <t xml:space="preserve">Pumping </t>
  </si>
  <si>
    <t>Estimated</t>
  </si>
  <si>
    <t>Dry</t>
  </si>
  <si>
    <t>Mechanical</t>
  </si>
  <si>
    <t>Ramp</t>
  </si>
  <si>
    <t>CL</t>
  </si>
  <si>
    <t>Borrow Pit</t>
  </si>
  <si>
    <t>Fail</t>
  </si>
  <si>
    <t>DT 250</t>
  </si>
  <si>
    <t>ASTM D698-B</t>
  </si>
  <si>
    <t>ASTM D 4643</t>
  </si>
  <si>
    <t>Method B</t>
  </si>
  <si>
    <t>Method 1A - Dry</t>
  </si>
  <si>
    <t>Sample Width (in)</t>
  </si>
  <si>
    <t>Type 2</t>
  </si>
  <si>
    <t>QA</t>
  </si>
  <si>
    <t>Chute</t>
  </si>
  <si>
    <t>Access Road</t>
  </si>
  <si>
    <t>ML</t>
  </si>
  <si>
    <t>Other</t>
  </si>
  <si>
    <t>Info Only</t>
  </si>
  <si>
    <t>DT 200</t>
  </si>
  <si>
    <t>ASTM D698-C</t>
  </si>
  <si>
    <t>Method C</t>
  </si>
  <si>
    <t>Method 1B - Wet</t>
  </si>
  <si>
    <t>A-E</t>
  </si>
  <si>
    <t>Type 3</t>
  </si>
  <si>
    <t>Bucket</t>
  </si>
  <si>
    <t>Road</t>
  </si>
  <si>
    <t>SM</t>
  </si>
  <si>
    <t>DT 150</t>
  </si>
  <si>
    <t>ASTM D1557-A</t>
  </si>
  <si>
    <t>Method 1B - Dry</t>
  </si>
  <si>
    <t>Type 4</t>
  </si>
  <si>
    <t>Belt Conveyor</t>
  </si>
  <si>
    <t>SC</t>
  </si>
  <si>
    <t>DT 100</t>
  </si>
  <si>
    <t>ASTM D1557-B</t>
  </si>
  <si>
    <t>Method 2A - Wet</t>
  </si>
  <si>
    <t>Type 5</t>
  </si>
  <si>
    <t>Buggie</t>
  </si>
  <si>
    <t>SP</t>
  </si>
  <si>
    <t>DT 50</t>
  </si>
  <si>
    <t>ASTM D1557-C</t>
  </si>
  <si>
    <t>Method 2A - Dry</t>
  </si>
  <si>
    <t>Type 6</t>
  </si>
  <si>
    <t>Dumptruck</t>
  </si>
  <si>
    <t>SW</t>
  </si>
  <si>
    <t>Method 2B - Wet</t>
  </si>
  <si>
    <t>N/A</t>
  </si>
  <si>
    <t>Berm</t>
  </si>
  <si>
    <t>GW</t>
  </si>
  <si>
    <t>Method 2B - Dry</t>
  </si>
  <si>
    <t>GP</t>
  </si>
  <si>
    <t>Sand Blanket</t>
  </si>
  <si>
    <t>GC</t>
  </si>
  <si>
    <t>GM</t>
  </si>
  <si>
    <t>MH</t>
  </si>
  <si>
    <t>OH</t>
  </si>
  <si>
    <t>OL</t>
  </si>
  <si>
    <t>Validations</t>
  </si>
  <si>
    <t>Force Selection</t>
  </si>
  <si>
    <t>Sort Descending</t>
  </si>
  <si>
    <t>Input Message</t>
  </si>
  <si>
    <t>Yes or No</t>
  </si>
  <si>
    <t>Select the labs QA or QC status or IND for Independent pertaining to this contract</t>
  </si>
  <si>
    <t>Select the placement method</t>
  </si>
  <si>
    <t>Select the specific gravity method used</t>
  </si>
  <si>
    <t>Select the preparation method</t>
  </si>
  <si>
    <t>Select manual or mechanical hammer method</t>
  </si>
  <si>
    <t>Select the concrete feature</t>
  </si>
  <si>
    <t>Select the soil feature</t>
  </si>
  <si>
    <t>Select the group symbol</t>
  </si>
  <si>
    <t>Select the material source, see borrow pit link</t>
  </si>
  <si>
    <t xml:space="preserve">Select a test result or info only </t>
  </si>
  <si>
    <t>Select the transmission mode</t>
  </si>
  <si>
    <t>Select the appropriate ASTM method used</t>
  </si>
  <si>
    <t>Select the ASTM moisture content method used</t>
  </si>
  <si>
    <t>Select the method used for ASTM 4254</t>
  </si>
  <si>
    <t>Select the method used for ASTM 4253</t>
  </si>
  <si>
    <t>Select the sample delivery method</t>
  </si>
  <si>
    <t>Select the Cap method used</t>
  </si>
  <si>
    <t>Select the sample size used</t>
  </si>
  <si>
    <t>Select the sample dimension to use to calculate area</t>
  </si>
  <si>
    <t>Select the type of break</t>
  </si>
  <si>
    <r>
      <t>Nuclear Wet Unit Weight (lbs/ft</t>
    </r>
    <r>
      <rPr>
        <b/>
        <sz val="12"/>
        <rFont val="Arial"/>
        <family val="2"/>
      </rPr>
      <t>³</t>
    </r>
    <r>
      <rPr>
        <b/>
        <sz val="12"/>
        <rFont val="Arial"/>
        <family val="2"/>
      </rPr>
      <t>)</t>
    </r>
  </si>
  <si>
    <r>
      <t>Sand Cone Wet Unit Weight (lbs/ft</t>
    </r>
    <r>
      <rPr>
        <b/>
        <sz val="12"/>
        <rFont val="Arial"/>
        <family val="2"/>
      </rPr>
      <t>³</t>
    </r>
    <r>
      <rPr>
        <b/>
        <sz val="12"/>
        <rFont val="Arial"/>
        <family val="2"/>
      </rPr>
      <t xml:space="preserve">) </t>
    </r>
  </si>
  <si>
    <t>Nuclear Wet Unit Weight and Sand Cone Wet Unit Weight Difference (%)</t>
  </si>
  <si>
    <t>Nuclear Wet Unit Weight Verification</t>
  </si>
  <si>
    <t>Comparison of Field Unit Weight and Maximum Density</t>
  </si>
  <si>
    <t>Field Unit Weight ASTM D 1556</t>
  </si>
  <si>
    <t>Field Tested By</t>
  </si>
  <si>
    <t>Tare Mass (g)</t>
  </si>
  <si>
    <t>Latitude (°N)</t>
  </si>
  <si>
    <t>Longitude (°W)</t>
  </si>
  <si>
    <t>KEY_VALUE</t>
  </si>
  <si>
    <t>REPORT_NO</t>
  </si>
  <si>
    <t>CONTRACTOR</t>
  </si>
  <si>
    <t>REPORT_DATE</t>
  </si>
  <si>
    <t>LAB_TESTED_BY</t>
  </si>
  <si>
    <t>REVIEWED_BY</t>
  </si>
  <si>
    <t>SUBMITTED_BY</t>
  </si>
  <si>
    <t>FIELD_TESTED_BY</t>
  </si>
  <si>
    <t>FILENAME</t>
  </si>
  <si>
    <t>VISUAL_DESCRIPTION</t>
  </si>
  <si>
    <t>STATION</t>
  </si>
  <si>
    <t>OFFSET</t>
  </si>
  <si>
    <t>LATITUDE</t>
  </si>
  <si>
    <t>LONGITUDE</t>
  </si>
  <si>
    <t>SAMPLE_DATE</t>
  </si>
  <si>
    <t>APPARATUS_NO</t>
  </si>
  <si>
    <t>CALIBRATION_INITIAL_APPARATUS_PLUS_SAND_CONE_MASS</t>
  </si>
  <si>
    <t>CALIBRATION_SAND_MASS_IN_CONE_AND_PLATE</t>
  </si>
  <si>
    <t>SAND_AND_CALIBRATION_CONTAINER_MASS</t>
  </si>
  <si>
    <t>CALIBRATION_CONTAINER_MASS</t>
  </si>
  <si>
    <t>SAND_MASS</t>
  </si>
  <si>
    <t>CALIBRATION_CONTAINER_VOLUME</t>
  </si>
  <si>
    <t>CALIBRATION_SAND_BULK_DENSITY</t>
  </si>
  <si>
    <t>INITIAL_APPARATUS_PLUS_SAND_CONE_MASS</t>
  </si>
  <si>
    <t>FINAL_APPARATUS_PLUS_SAND_CONE_MASS</t>
  </si>
  <si>
    <t>SAND_MASS_USED</t>
  </si>
  <si>
    <t>SAND_MASS_IN_CONE_AND_PLATE</t>
  </si>
  <si>
    <t>SAND_MASS_IN_TEST_HOLE</t>
  </si>
  <si>
    <t>WET_SOIL_MASS_REMOVED_FROM_HOLE</t>
  </si>
  <si>
    <t>SAND_BULK_DENSITY</t>
  </si>
  <si>
    <t>TEST_HOLE_VOLUME</t>
  </si>
  <si>
    <t>DRY_SOIL_MASS_REMOVED_FROM_HOLE</t>
  </si>
  <si>
    <t>WET_UNIT_WEIGHT</t>
  </si>
  <si>
    <t>DRY_UNIT_WEIGHT</t>
  </si>
  <si>
    <t>PROCTOR_NO</t>
  </si>
  <si>
    <t>MAX_DRY_UNIT_WEIGHT</t>
  </si>
  <si>
    <t>TARE_NO</t>
  </si>
  <si>
    <t>TARE_MASS</t>
  </si>
  <si>
    <t>WET_SOIL_PLUS_TARE_MASS</t>
  </si>
  <si>
    <t>DRY_SOIL_PLUS_TARE_MASS</t>
  </si>
  <si>
    <t>SAND_CONE_WET_UNIT_WEIGHT</t>
  </si>
  <si>
    <t>NUCLEAR_WET_UNIT_WEIGHT_AND_SAND_CONE_WET_UNIT_WEIGHT_DIFFERENCE</t>
  </si>
  <si>
    <t>IS_DIFFERENCE_WITHIN_3_PERCENT</t>
  </si>
  <si>
    <t>COMMENT</t>
  </si>
  <si>
    <t>RETEST_OF_ID</t>
  </si>
  <si>
    <t>TEST_DATE</t>
  </si>
  <si>
    <t>Version</t>
  </si>
  <si>
    <t>Test No</t>
  </si>
  <si>
    <t>Revision</t>
  </si>
  <si>
    <t>REVISION</t>
  </si>
  <si>
    <t>2" x 4" Cylinders</t>
  </si>
  <si>
    <t>4" x 8" Cylinders</t>
  </si>
  <si>
    <t>6" x 12" Cylinders</t>
  </si>
  <si>
    <t>2" x 2" Cube</t>
  </si>
  <si>
    <t>4" x 4" Cube</t>
  </si>
  <si>
    <t>Difference Optimum Moisture (+/-%)</t>
  </si>
  <si>
    <t xml:space="preserve">Max Dry Unit Weight (Proctor) (lbs/ft³) </t>
  </si>
  <si>
    <t>IIW</t>
  </si>
  <si>
    <t>DS</t>
  </si>
  <si>
    <t>DSC</t>
  </si>
  <si>
    <t>DC</t>
  </si>
  <si>
    <t>Pad</t>
  </si>
  <si>
    <t>Sulfur</t>
  </si>
  <si>
    <t>Gypsum</t>
  </si>
  <si>
    <t>Cut/Grind</t>
  </si>
  <si>
    <t>Neat Paste</t>
  </si>
  <si>
    <t>Shallow Foundation</t>
  </si>
  <si>
    <t>Pavement</t>
  </si>
  <si>
    <t>Glycerin</t>
  </si>
  <si>
    <t>Cellulose</t>
  </si>
  <si>
    <t>AC</t>
  </si>
  <si>
    <t>FWDC</t>
  </si>
  <si>
    <t>HWDC</t>
  </si>
  <si>
    <t>Heat</t>
  </si>
  <si>
    <t>AC Demagnetizing</t>
  </si>
  <si>
    <t>DC Demagnetizing</t>
  </si>
  <si>
    <t>Dry Powder</t>
  </si>
  <si>
    <t>Aqueous</t>
  </si>
  <si>
    <t>Nonaqueous</t>
  </si>
  <si>
    <t>Liquid Film</t>
  </si>
  <si>
    <t>Oil-based</t>
  </si>
  <si>
    <t>Water-based</t>
  </si>
  <si>
    <t>Multidirectional</t>
  </si>
  <si>
    <t>Circular</t>
  </si>
  <si>
    <t>Induced</t>
  </si>
  <si>
    <t>Longitudal</t>
  </si>
  <si>
    <t>Transverse</t>
  </si>
  <si>
    <t>Toroidal</t>
  </si>
  <si>
    <t>Dry / Non-Fluorescent</t>
  </si>
  <si>
    <t>Wet / Non-Fluorescent</t>
  </si>
  <si>
    <t>Wet / Fluorescent</t>
  </si>
  <si>
    <t>Dry / Fluorescent</t>
  </si>
  <si>
    <t>Continuous</t>
  </si>
  <si>
    <t>Residual</t>
  </si>
  <si>
    <t>Residual/Particle bath</t>
  </si>
  <si>
    <t>True Continuous</t>
  </si>
  <si>
    <t>Prods</t>
  </si>
  <si>
    <t>Electromagnets (Yoke)</t>
  </si>
  <si>
    <t>Coil/Cable Wrap</t>
  </si>
  <si>
    <t>Permanent Magnets</t>
  </si>
  <si>
    <t>Visible</t>
  </si>
  <si>
    <t>Fluorescent</t>
  </si>
  <si>
    <t>3" x 6" Cylinders</t>
  </si>
  <si>
    <t>Backfill</t>
  </si>
  <si>
    <t>Pavement Base</t>
  </si>
  <si>
    <t>Structural Fill</t>
  </si>
  <si>
    <t>Sand + Calibration Container Mass (g)</t>
  </si>
  <si>
    <t>Min Compaction (%)</t>
  </si>
  <si>
    <t>ELEVATION</t>
  </si>
  <si>
    <t>MIN_COMPACTION</t>
  </si>
  <si>
    <t>DIFFERENCE_OPTIMUM_MOISTURE</t>
  </si>
  <si>
    <t>APPARATUS_AFTER_SAND_CONE_FILL_MASS</t>
  </si>
  <si>
    <t>Visual</t>
  </si>
  <si>
    <t>Liquid</t>
  </si>
  <si>
    <t>Magnetic</t>
  </si>
  <si>
    <t>Radiographic</t>
  </si>
  <si>
    <t>Ultrasonic</t>
  </si>
  <si>
    <t>3"   (75 mm)</t>
  </si>
  <si>
    <t>2"   (50 mm)</t>
  </si>
  <si>
    <t>1 - 1/2"   (37.5 mm)</t>
  </si>
  <si>
    <t>3/4"   (19 mm)</t>
  </si>
  <si>
    <t>1/2"   (12.5 mm)</t>
  </si>
  <si>
    <t xml:space="preserve">3/8"   (9.5 mm) </t>
  </si>
  <si>
    <t>No 4   (4.75 mm)</t>
  </si>
  <si>
    <t>Coarse Pan</t>
  </si>
  <si>
    <t>No 8   (2.36 mm)</t>
  </si>
  <si>
    <t>Bedding</t>
  </si>
  <si>
    <t>Stabilized Fill</t>
  </si>
  <si>
    <t>1"     (25 mm)</t>
  </si>
  <si>
    <t>No. 3   (6.35 mm)</t>
  </si>
  <si>
    <t>No.6   (3.36 mm)</t>
  </si>
  <si>
    <t>No 10  (2 mm)</t>
  </si>
  <si>
    <t>No 16  (1.18 mm)</t>
  </si>
  <si>
    <t>No 20  (0.85 mm)</t>
  </si>
  <si>
    <t>No 30  (0.6 mm)</t>
  </si>
  <si>
    <t>No 40  (0.425 mm)</t>
  </si>
  <si>
    <t>No 50  (0.3 mm)</t>
  </si>
  <si>
    <t>No 60  (0.25 mm)</t>
  </si>
  <si>
    <t>No. 70   (0.210 mm)</t>
  </si>
  <si>
    <t>No 100 (0.15 mm)</t>
  </si>
  <si>
    <t>1 point</t>
  </si>
  <si>
    <t>Wall Stem</t>
  </si>
  <si>
    <t>Wall Base</t>
  </si>
  <si>
    <t>Stabilization Slab</t>
  </si>
  <si>
    <t>Slope Paving</t>
  </si>
  <si>
    <t>Bridge Bent</t>
  </si>
  <si>
    <t>Pile Cap</t>
  </si>
  <si>
    <t>Butt Joint</t>
  </si>
  <si>
    <t>Corner Joint</t>
  </si>
  <si>
    <t>T-Joint</t>
  </si>
  <si>
    <t>Lap Joint</t>
  </si>
  <si>
    <t>Edge Joint</t>
  </si>
  <si>
    <t>Flanged Butt Joint</t>
  </si>
  <si>
    <t>Flanged Lap Joint</t>
  </si>
  <si>
    <t>Flanged Edge Joint</t>
  </si>
  <si>
    <t>ASTM D 6938</t>
  </si>
  <si>
    <t>4" x 6" Cube</t>
  </si>
  <si>
    <t>No 140 (0.106 mm)</t>
  </si>
  <si>
    <t>No 200 (0.075 mm)</t>
  </si>
  <si>
    <t>Fine Pan</t>
  </si>
  <si>
    <t>Levee Embankment</t>
  </si>
  <si>
    <t>Semi-compacted Fill</t>
  </si>
  <si>
    <t>Uncompacted Fill</t>
  </si>
  <si>
    <t>Existing Subgrade</t>
  </si>
  <si>
    <t>Backscatter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</si>
</sst>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2" formatCode="#,##0.0"/>
    <numFmt numFmtId="173" formatCode="0.0"/>
    <numFmt numFmtId="175" formatCode="mm/dd/yyyy"/>
    <numFmt numFmtId="176" formatCode="0.0_)"/>
    <numFmt numFmtId="177" formatCode="m/d/yy;@"/>
    <numFmt numFmtId="178" formatCode="0.000000"/>
  </numFmts>
  <fonts count="21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Courier"/>
      <family val="3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</borders>
  <cellStyleXfs count="2">
    <xf numFmtId="0" fontId="0" fillId="0" borderId="0"/>
    <xf numFmtId="176" fontId="16" fillId="0" borderId="0"/>
  </cellStyleXfs>
  <cellXfs count="164">
    <xf numFmtId="0" fontId="0" fillId="0" borderId="0" xfId="0"/>
    <xf numFmtId="0" fontId="8" fillId="0" borderId="0" xfId="0" applyFont="1" applyFill="1" applyBorder="1"/>
    <xf numFmtId="0" fontId="10" fillId="0" borderId="0" xfId="0" applyFont="1" applyFill="1" applyBorder="1" applyProtection="1">
      <protection hidden="1"/>
    </xf>
    <xf numFmtId="175" fontId="9" fillId="0" borderId="0" xfId="0" applyNumberFormat="1" applyFont="1" applyFill="1" applyBorder="1" applyAlignment="1">
      <alignment horizontal="left"/>
    </xf>
    <xf numFmtId="0" fontId="10" fillId="0" borderId="0" xfId="0" applyFont="1" applyFill="1" applyBorder="1"/>
    <xf numFmtId="0" fontId="11" fillId="0" borderId="0" xfId="0" applyFont="1" applyFill="1" applyBorder="1"/>
    <xf numFmtId="0" fontId="5" fillId="0" borderId="0" xfId="0" applyFont="1" applyFill="1" applyBorder="1" applyAlignment="1">
      <alignment vertical="center" textRotation="90" readingOrder="1"/>
    </xf>
    <xf numFmtId="175" fontId="3" fillId="0" borderId="0" xfId="0" applyNumberFormat="1" applyFont="1" applyFill="1" applyBorder="1" applyAlignment="1">
      <alignment horizontal="left"/>
    </xf>
    <xf numFmtId="175" fontId="12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vertical="center" textRotation="90"/>
    </xf>
    <xf numFmtId="14" fontId="8" fillId="0" borderId="0" xfId="0" applyNumberFormat="1" applyFont="1" applyFill="1" applyBorder="1"/>
    <xf numFmtId="0" fontId="11" fillId="0" borderId="0" xfId="0" applyFont="1" applyFill="1" applyBorder="1" applyProtection="1">
      <protection hidden="1"/>
    </xf>
    <xf numFmtId="0" fontId="11" fillId="0" borderId="0" xfId="0" applyFont="1" applyFill="1" applyBorder="1" applyProtection="1"/>
    <xf numFmtId="49" fontId="11" fillId="0" borderId="0" xfId="0" applyNumberFormat="1" applyFont="1" applyFill="1" applyBorder="1" applyProtection="1"/>
    <xf numFmtId="14" fontId="11" fillId="0" borderId="0" xfId="0" applyNumberFormat="1" applyFont="1" applyFill="1" applyBorder="1" applyProtection="1"/>
    <xf numFmtId="172" fontId="11" fillId="0" borderId="0" xfId="0" applyNumberFormat="1" applyFont="1" applyFill="1" applyBorder="1" applyProtection="1"/>
    <xf numFmtId="3" fontId="11" fillId="0" borderId="0" xfId="0" applyNumberFormat="1" applyFont="1" applyFill="1" applyBorder="1" applyProtection="1"/>
    <xf numFmtId="0" fontId="11" fillId="0" borderId="0" xfId="0" applyNumberFormat="1" applyFont="1" applyFill="1" applyBorder="1"/>
    <xf numFmtId="49" fontId="13" fillId="0" borderId="0" xfId="0" applyNumberFormat="1" applyFont="1" applyFill="1"/>
    <xf numFmtId="0" fontId="11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left" indent="1"/>
    </xf>
    <xf numFmtId="0" fontId="0" fillId="0" borderId="3" xfId="0" applyNumberFormat="1" applyFill="1" applyBorder="1" applyAlignment="1"/>
    <xf numFmtId="0" fontId="0" fillId="2" borderId="3" xfId="0" applyNumberFormat="1" applyFont="1" applyFill="1" applyBorder="1" applyAlignment="1"/>
    <xf numFmtId="0" fontId="0" fillId="0" borderId="3" xfId="0" applyNumberFormat="1" applyFont="1" applyFill="1" applyBorder="1" applyAlignment="1"/>
    <xf numFmtId="0" fontId="0" fillId="2" borderId="3" xfId="0" applyNumberFormat="1" applyFill="1" applyBorder="1" applyAlignment="1"/>
    <xf numFmtId="0" fontId="0" fillId="0" borderId="3" xfId="0" applyNumberFormat="1" applyFill="1" applyBorder="1" applyAlignment="1" applyProtection="1"/>
    <xf numFmtId="0" fontId="0" fillId="2" borderId="3" xfId="0" applyNumberFormat="1" applyFill="1" applyBorder="1" applyAlignment="1" applyProtection="1"/>
    <xf numFmtId="0" fontId="0" fillId="2" borderId="3" xfId="0" applyFill="1" applyBorder="1"/>
    <xf numFmtId="0" fontId="0" fillId="0" borderId="3" xfId="0" applyBorder="1"/>
    <xf numFmtId="0" fontId="1" fillId="2" borderId="3" xfId="0" applyFont="1" applyFill="1" applyBorder="1"/>
    <xf numFmtId="0" fontId="0" fillId="0" borderId="4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0" borderId="4" xfId="0" applyNumberFormat="1" applyFont="1" applyFill="1" applyBorder="1" applyAlignment="1" applyProtection="1"/>
    <xf numFmtId="0" fontId="0" fillId="0" borderId="4" xfId="0" applyNumberFormat="1" applyFill="1" applyBorder="1" applyAlignment="1" applyProtection="1"/>
    <xf numFmtId="0" fontId="0" fillId="2" borderId="4" xfId="0" applyNumberFormat="1" applyFont="1" applyFill="1" applyBorder="1" applyAlignment="1" applyProtection="1"/>
    <xf numFmtId="0" fontId="0" fillId="2" borderId="4" xfId="0" applyNumberFormat="1" applyFill="1" applyBorder="1" applyAlignment="1" applyProtection="1"/>
    <xf numFmtId="0" fontId="0" fillId="0" borderId="4" xfId="0" applyNumberFormat="1" applyFill="1" applyBorder="1" applyAlignment="1"/>
    <xf numFmtId="0" fontId="1" fillId="0" borderId="4" xfId="1" applyNumberFormat="1" applyFont="1" applyFill="1" applyBorder="1" applyAlignment="1" applyProtection="1">
      <protection hidden="1"/>
    </xf>
    <xf numFmtId="0" fontId="8" fillId="2" borderId="4" xfId="0" applyFont="1" applyFill="1" applyBorder="1"/>
    <xf numFmtId="0" fontId="8" fillId="0" borderId="4" xfId="0" applyFont="1" applyFill="1" applyBorder="1" applyProtection="1"/>
    <xf numFmtId="0" fontId="0" fillId="2" borderId="4" xfId="0" applyFill="1" applyBorder="1"/>
    <xf numFmtId="49" fontId="17" fillId="0" borderId="4" xfId="0" applyNumberFormat="1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Protection="1"/>
    <xf numFmtId="177" fontId="1" fillId="2" borderId="4" xfId="0" applyNumberFormat="1" applyFont="1" applyFill="1" applyBorder="1" applyAlignment="1" applyProtection="1">
      <alignment wrapText="1"/>
      <protection locked="0"/>
    </xf>
    <xf numFmtId="0" fontId="0" fillId="0" borderId="4" xfId="0" applyBorder="1"/>
    <xf numFmtId="0" fontId="1" fillId="2" borderId="4" xfId="0" applyFont="1" applyFill="1" applyBorder="1"/>
    <xf numFmtId="0" fontId="17" fillId="0" borderId="4" xfId="0" applyFont="1" applyBorder="1"/>
    <xf numFmtId="0" fontId="17" fillId="2" borderId="4" xfId="0" applyFont="1" applyFill="1" applyBorder="1"/>
    <xf numFmtId="0" fontId="17" fillId="0" borderId="4" xfId="0" applyFont="1" applyFill="1" applyBorder="1"/>
    <xf numFmtId="0" fontId="0" fillId="0" borderId="0" xfId="0" applyFill="1"/>
    <xf numFmtId="0" fontId="18" fillId="2" borderId="4" xfId="0" applyNumberFormat="1" applyFont="1" applyFill="1" applyBorder="1" applyAlignment="1"/>
    <xf numFmtId="0" fontId="18" fillId="0" borderId="4" xfId="0" applyNumberFormat="1" applyFont="1" applyFill="1" applyBorder="1" applyAlignment="1"/>
    <xf numFmtId="0" fontId="0" fillId="0" borderId="4" xfId="0" applyFill="1" applyBorder="1"/>
    <xf numFmtId="0" fontId="18" fillId="0" borderId="4" xfId="0" applyFont="1" applyBorder="1"/>
    <xf numFmtId="49" fontId="0" fillId="0" borderId="5" xfId="0" applyNumberFormat="1" applyBorder="1" applyAlignment="1">
      <alignment wrapText="1"/>
    </xf>
    <xf numFmtId="49" fontId="0" fillId="2" borderId="5" xfId="0" applyNumberFormat="1" applyFill="1" applyBorder="1" applyAlignment="1">
      <alignment wrapText="1"/>
    </xf>
    <xf numFmtId="49" fontId="0" fillId="0" borderId="5" xfId="0" applyNumberFormat="1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0" borderId="5" xfId="0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0" borderId="6" xfId="0" applyFont="1" applyFill="1" applyBorder="1" applyAlignment="1" applyProtection="1">
      <alignment horizontal="left" indent="1"/>
    </xf>
    <xf numFmtId="0" fontId="2" fillId="0" borderId="0" xfId="0" applyFont="1" applyAlignment="1"/>
    <xf numFmtId="0" fontId="2" fillId="0" borderId="0" xfId="0" applyFont="1"/>
    <xf numFmtId="0" fontId="2" fillId="0" borderId="0" xfId="0" applyFont="1" applyFill="1"/>
    <xf numFmtId="0" fontId="0" fillId="2" borderId="0" xfId="0" applyFill="1"/>
    <xf numFmtId="0" fontId="2" fillId="0" borderId="0" xfId="0" applyNumberFormat="1" applyFont="1"/>
    <xf numFmtId="0" fontId="3" fillId="0" borderId="1" xfId="0" applyFont="1" applyFill="1" applyBorder="1" applyAlignment="1" applyProtection="1">
      <alignment horizontal="left" indent="1"/>
    </xf>
    <xf numFmtId="0" fontId="3" fillId="0" borderId="7" xfId="0" applyFont="1" applyFill="1" applyBorder="1" applyAlignment="1" applyProtection="1">
      <alignment horizontal="left" indent="1"/>
    </xf>
    <xf numFmtId="0" fontId="3" fillId="0" borderId="8" xfId="0" applyFont="1" applyFill="1" applyBorder="1" applyAlignment="1">
      <alignment horizontal="left" indent="1"/>
    </xf>
    <xf numFmtId="173" fontId="2" fillId="0" borderId="0" xfId="0" applyNumberFormat="1" applyFont="1"/>
    <xf numFmtId="14" fontId="2" fillId="0" borderId="0" xfId="0" applyNumberFormat="1" applyFont="1"/>
    <xf numFmtId="0" fontId="19" fillId="0" borderId="9" xfId="0" applyNumberFormat="1" applyFont="1" applyFill="1" applyBorder="1" applyAlignment="1" applyProtection="1">
      <alignment horizontal="left"/>
      <protection locked="0"/>
    </xf>
    <xf numFmtId="1" fontId="19" fillId="0" borderId="10" xfId="0" applyNumberFormat="1" applyFont="1" applyFill="1" applyBorder="1" applyAlignment="1" applyProtection="1">
      <alignment horizontal="left"/>
      <protection locked="0"/>
    </xf>
    <xf numFmtId="14" fontId="19" fillId="0" borderId="11" xfId="0" applyNumberFormat="1" applyFont="1" applyFill="1" applyBorder="1" applyAlignment="1" applyProtection="1">
      <alignment horizontal="left"/>
      <protection locked="0"/>
    </xf>
    <xf numFmtId="0" fontId="3" fillId="0" borderId="12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13" xfId="0" applyNumberFormat="1" applyFont="1" applyFill="1" applyBorder="1" applyAlignment="1" applyProtection="1">
      <alignment horizontal="left"/>
    </xf>
    <xf numFmtId="0" fontId="3" fillId="0" borderId="12" xfId="0" applyNumberFormat="1" applyFont="1" applyFill="1" applyBorder="1" applyAlignment="1" applyProtection="1">
      <alignment horizontal="left"/>
    </xf>
    <xf numFmtId="0" fontId="19" fillId="0" borderId="12" xfId="0" applyFont="1" applyFill="1" applyBorder="1" applyAlignment="1" applyProtection="1">
      <alignment horizontal="left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/>
    <xf numFmtId="173" fontId="19" fillId="0" borderId="0" xfId="0" applyNumberFormat="1" applyFont="1" applyFill="1" applyBorder="1" applyAlignment="1" applyProtection="1">
      <alignment horizontal="center"/>
      <protection locked="0"/>
    </xf>
    <xf numFmtId="173" fontId="19" fillId="0" borderId="0" xfId="0" applyNumberFormat="1" applyFont="1" applyFill="1" applyBorder="1" applyAlignment="1" applyProtection="1">
      <alignment horizontal="center"/>
    </xf>
    <xf numFmtId="0" fontId="19" fillId="0" borderId="14" xfId="0" applyFont="1" applyFill="1" applyBorder="1" applyAlignment="1" applyProtection="1">
      <alignment horizontal="left"/>
      <protection locked="0"/>
    </xf>
    <xf numFmtId="0" fontId="19" fillId="0" borderId="0" xfId="0" applyFont="1" applyFill="1" applyBorder="1" applyAlignment="1" applyProtection="1">
      <alignment horizontal="left"/>
      <protection locked="0"/>
    </xf>
    <xf numFmtId="0" fontId="4" fillId="0" borderId="16" xfId="0" applyFont="1" applyFill="1" applyBorder="1" applyAlignment="1" applyProtection="1">
      <alignment horizontal="center"/>
    </xf>
    <xf numFmtId="0" fontId="4" fillId="0" borderId="17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 indent="1"/>
    </xf>
    <xf numFmtId="0" fontId="19" fillId="0" borderId="13" xfId="0" applyNumberFormat="1" applyFont="1" applyFill="1" applyBorder="1" applyAlignment="1" applyProtection="1">
      <alignment horizontal="left" wrapText="1"/>
      <protection locked="0"/>
    </xf>
    <xf numFmtId="0" fontId="19" fillId="0" borderId="13" xfId="0" applyNumberFormat="1" applyFont="1" applyBorder="1" applyAlignment="1" applyProtection="1">
      <alignment horizontal="left" wrapText="1"/>
      <protection locked="0"/>
    </xf>
    <xf numFmtId="0" fontId="8" fillId="0" borderId="0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8" fillId="0" borderId="14" xfId="0" applyFont="1" applyFill="1" applyBorder="1" applyAlignment="1" applyProtection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73" fontId="19" fillId="0" borderId="10" xfId="0" applyNumberFormat="1" applyFont="1" applyFill="1" applyBorder="1" applyAlignment="1" applyProtection="1">
      <alignment horizontal="center"/>
    </xf>
    <xf numFmtId="0" fontId="3" fillId="0" borderId="14" xfId="0" applyFont="1" applyFill="1" applyBorder="1" applyAlignment="1" applyProtection="1">
      <alignment horizontal="left"/>
    </xf>
    <xf numFmtId="0" fontId="3" fillId="0" borderId="15" xfId="0" applyFont="1" applyFill="1" applyBorder="1" applyAlignment="1" applyProtection="1">
      <alignment horizontal="left"/>
    </xf>
    <xf numFmtId="2" fontId="19" fillId="0" borderId="0" xfId="0" applyNumberFormat="1" applyFont="1" applyFill="1" applyBorder="1" applyAlignment="1" applyProtection="1">
      <alignment horizontal="center"/>
      <protection locked="0"/>
    </xf>
    <xf numFmtId="2" fontId="19" fillId="0" borderId="10" xfId="0" applyNumberFormat="1" applyFont="1" applyFill="1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left"/>
      <protection locked="0"/>
    </xf>
    <xf numFmtId="0" fontId="19" fillId="0" borderId="12" xfId="0" applyNumberFormat="1" applyFont="1" applyFill="1" applyBorder="1" applyAlignment="1" applyProtection="1">
      <alignment horizontal="left" wrapText="1"/>
      <protection locked="0"/>
    </xf>
    <xf numFmtId="0" fontId="19" fillId="0" borderId="0" xfId="0" applyNumberFormat="1" applyFont="1" applyFill="1" applyBorder="1" applyAlignment="1" applyProtection="1">
      <alignment horizontal="left" wrapText="1"/>
      <protection locked="0"/>
    </xf>
    <xf numFmtId="0" fontId="20" fillId="0" borderId="0" xfId="0" applyFont="1" applyBorder="1" applyAlignment="1" applyProtection="1">
      <alignment horizontal="left"/>
      <protection locked="0"/>
    </xf>
    <xf numFmtId="178" fontId="20" fillId="0" borderId="0" xfId="0" applyNumberFormat="1" applyFont="1" applyBorder="1" applyAlignment="1" applyProtection="1">
      <alignment horizontal="left"/>
      <protection locked="0"/>
    </xf>
    <xf numFmtId="0" fontId="19" fillId="0" borderId="10" xfId="0" applyFont="1" applyFill="1" applyBorder="1" applyAlignment="1" applyProtection="1">
      <alignment horizontal="left"/>
      <protection locked="0"/>
    </xf>
    <xf numFmtId="0" fontId="4" fillId="0" borderId="24" xfId="0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center"/>
      <protection locked="0"/>
    </xf>
    <xf numFmtId="0" fontId="19" fillId="0" borderId="0" xfId="0" applyNumberFormat="1" applyFont="1" applyFill="1" applyBorder="1" applyAlignment="1" applyProtection="1">
      <alignment horizontal="left"/>
      <protection locked="0"/>
    </xf>
    <xf numFmtId="2" fontId="19" fillId="0" borderId="0" xfId="0" applyNumberFormat="1" applyFont="1" applyFill="1" applyBorder="1" applyAlignment="1" applyProtection="1">
      <alignment horizontal="center"/>
    </xf>
    <xf numFmtId="2" fontId="19" fillId="0" borderId="10" xfId="0" applyNumberFormat="1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/>
    </xf>
    <xf numFmtId="0" fontId="3" fillId="0" borderId="14" xfId="0" applyFont="1" applyFill="1" applyBorder="1" applyAlignment="1" applyProtection="1">
      <alignment horizontal="center"/>
    </xf>
    <xf numFmtId="173" fontId="20" fillId="0" borderId="0" xfId="0" applyNumberFormat="1" applyFont="1" applyBorder="1" applyAlignment="1" applyProtection="1">
      <alignment horizontal="center"/>
      <protection locked="0"/>
    </xf>
    <xf numFmtId="173" fontId="20" fillId="0" borderId="10" xfId="0" applyNumberFormat="1" applyFont="1" applyBorder="1" applyAlignment="1" applyProtection="1">
      <alignment horizontal="center"/>
      <protection locked="0"/>
    </xf>
    <xf numFmtId="1" fontId="19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18" xfId="0" applyFont="1" applyFill="1" applyBorder="1" applyAlignment="1" applyProtection="1">
      <alignment horizontal="left"/>
    </xf>
    <xf numFmtId="0" fontId="3" fillId="0" borderId="22" xfId="0" applyFont="1" applyFill="1" applyBorder="1" applyAlignment="1" applyProtection="1">
      <alignment horizontal="left" vertical="top" indent="1"/>
    </xf>
    <xf numFmtId="0" fontId="3" fillId="0" borderId="23" xfId="0" applyFont="1" applyFill="1" applyBorder="1" applyAlignment="1" applyProtection="1">
      <alignment horizontal="left" vertical="top" inden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10" xfId="0" applyNumberFormat="1" applyFont="1" applyFill="1" applyBorder="1" applyAlignment="1" applyProtection="1">
      <alignment horizontal="center"/>
    </xf>
    <xf numFmtId="0" fontId="3" fillId="0" borderId="18" xfId="0" applyFont="1" applyFill="1" applyBorder="1" applyAlignment="1" applyProtection="1">
      <alignment horizontal="center" vertical="top"/>
    </xf>
    <xf numFmtId="0" fontId="3" fillId="0" borderId="19" xfId="0" applyFont="1" applyFill="1" applyBorder="1" applyAlignment="1" applyProtection="1">
      <alignment horizontal="center" vertical="top"/>
    </xf>
    <xf numFmtId="1" fontId="3" fillId="0" borderId="0" xfId="0" applyNumberFormat="1" applyFont="1" applyFill="1" applyBorder="1" applyAlignment="1" applyProtection="1">
      <alignment horizontal="center"/>
    </xf>
    <xf numFmtId="1" fontId="3" fillId="0" borderId="10" xfId="0" applyNumberFormat="1" applyFont="1" applyFill="1" applyBorder="1" applyAlignment="1" applyProtection="1">
      <alignment horizontal="center"/>
    </xf>
    <xf numFmtId="173" fontId="19" fillId="0" borderId="14" xfId="0" applyNumberFormat="1" applyFont="1" applyFill="1" applyBorder="1" applyAlignment="1" applyProtection="1">
      <alignment horizontal="center"/>
    </xf>
    <xf numFmtId="0" fontId="19" fillId="0" borderId="20" xfId="0" applyFont="1" applyFill="1" applyBorder="1" applyAlignment="1" applyProtection="1">
      <alignment horizontal="left" vertical="top" wrapText="1"/>
      <protection locked="0"/>
    </xf>
    <xf numFmtId="0" fontId="19" fillId="0" borderId="16" xfId="0" applyFont="1" applyFill="1" applyBorder="1" applyAlignment="1" applyProtection="1">
      <alignment horizontal="left" vertical="top" wrapText="1"/>
      <protection locked="0"/>
    </xf>
    <xf numFmtId="0" fontId="19" fillId="0" borderId="17" xfId="0" applyFont="1" applyFill="1" applyBorder="1" applyAlignment="1" applyProtection="1">
      <alignment horizontal="left" vertical="top" wrapText="1"/>
      <protection locked="0"/>
    </xf>
    <xf numFmtId="0" fontId="19" fillId="0" borderId="21" xfId="0" applyFont="1" applyFill="1" applyBorder="1" applyAlignment="1" applyProtection="1">
      <alignment horizontal="left" vertical="top" wrapText="1"/>
      <protection locked="0"/>
    </xf>
    <xf numFmtId="0" fontId="19" fillId="0" borderId="14" xfId="0" applyFont="1" applyFill="1" applyBorder="1" applyAlignment="1" applyProtection="1">
      <alignment horizontal="left" vertical="top" wrapText="1"/>
      <protection locked="0"/>
    </xf>
    <xf numFmtId="0" fontId="19" fillId="0" borderId="15" xfId="0" applyFont="1" applyFill="1" applyBorder="1" applyAlignment="1" applyProtection="1">
      <alignment horizontal="left" vertical="top" wrapText="1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10" xfId="0" applyNumberFormat="1" applyFont="1" applyFill="1" applyBorder="1" applyAlignment="1" applyProtection="1">
      <alignment horizontal="center"/>
      <protection locked="0"/>
    </xf>
    <xf numFmtId="173" fontId="3" fillId="0" borderId="0" xfId="0" applyNumberFormat="1" applyFont="1" applyFill="1" applyBorder="1" applyAlignment="1" applyProtection="1">
      <alignment horizontal="center"/>
    </xf>
    <xf numFmtId="173" fontId="3" fillId="0" borderId="10" xfId="0" applyNumberFormat="1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left" indent="1"/>
    </xf>
    <xf numFmtId="0" fontId="3" fillId="0" borderId="14" xfId="0" applyFont="1" applyFill="1" applyBorder="1" applyAlignment="1" applyProtection="1">
      <alignment horizontal="left" indent="1"/>
    </xf>
    <xf numFmtId="0" fontId="15" fillId="0" borderId="0" xfId="0" applyFont="1" applyFill="1" applyBorder="1" applyAlignment="1" applyProtection="1">
      <alignment horizontal="center"/>
    </xf>
    <xf numFmtId="0" fontId="15" fillId="0" borderId="10" xfId="0" applyFont="1" applyFill="1" applyBorder="1" applyAlignment="1" applyProtection="1">
      <alignment horizontal="center"/>
    </xf>
    <xf numFmtId="0" fontId="8" fillId="0" borderId="0" xfId="0" applyFont="1" applyFill="1" applyBorder="1"/>
    <xf numFmtId="0" fontId="8" fillId="0" borderId="10" xfId="0" applyFont="1" applyFill="1" applyBorder="1"/>
    <xf numFmtId="173" fontId="3" fillId="0" borderId="0" xfId="0" applyNumberFormat="1" applyFont="1" applyFill="1" applyBorder="1" applyAlignment="1" applyProtection="1">
      <alignment horizontal="center"/>
      <protection locked="0"/>
    </xf>
    <xf numFmtId="173" fontId="3" fillId="0" borderId="10" xfId="0" applyNumberFormat="1" applyFont="1" applyFill="1" applyBorder="1" applyAlignment="1" applyProtection="1">
      <alignment horizontal="center"/>
      <protection locked="0"/>
    </xf>
    <xf numFmtId="2" fontId="19" fillId="0" borderId="14" xfId="0" applyNumberFormat="1" applyFont="1" applyFill="1" applyBorder="1" applyAlignment="1" applyProtection="1">
      <alignment horizontal="center"/>
    </xf>
    <xf numFmtId="2" fontId="19" fillId="0" borderId="15" xfId="0" applyNumberFormat="1" applyFont="1" applyFill="1" applyBorder="1" applyAlignment="1" applyProtection="1">
      <alignment horizontal="center"/>
    </xf>
    <xf numFmtId="0" fontId="20" fillId="0" borderId="10" xfId="0" applyFont="1" applyBorder="1" applyAlignment="1" applyProtection="1">
      <alignment horizontal="left"/>
      <protection locked="0"/>
    </xf>
    <xf numFmtId="173" fontId="19" fillId="0" borderId="10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3" fillId="0" borderId="14" xfId="0" applyNumberFormat="1" applyFont="1" applyFill="1" applyBorder="1" applyAlignment="1" applyProtection="1">
      <alignment horizontal="left"/>
    </xf>
    <xf numFmtId="1" fontId="20" fillId="0" borderId="0" xfId="0" applyNumberFormat="1" applyFont="1" applyBorder="1" applyAlignment="1" applyProtection="1">
      <alignment horizontal="left"/>
      <protection locked="0"/>
    </xf>
    <xf numFmtId="1" fontId="20" fillId="0" borderId="10" xfId="0" applyNumberFormat="1" applyFont="1" applyBorder="1" applyAlignment="1" applyProtection="1">
      <alignment horizontal="left"/>
      <protection locked="0"/>
    </xf>
    <xf numFmtId="173" fontId="20" fillId="0" borderId="0" xfId="0" applyNumberFormat="1" applyFont="1" applyBorder="1" applyAlignment="1" applyProtection="1">
      <alignment horizontal="left"/>
      <protection locked="0"/>
    </xf>
    <xf numFmtId="173" fontId="20" fillId="0" borderId="10" xfId="0" applyNumberFormat="1" applyFont="1" applyBorder="1" applyAlignment="1" applyProtection="1">
      <alignment horizontal="left"/>
      <protection locked="0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30480</xdr:rowOff>
    </xdr:from>
    <xdr:to>
      <xdr:col>0</xdr:col>
      <xdr:colOff>1562100</xdr:colOff>
      <xdr:row>0</xdr:row>
      <xdr:rowOff>792480</xdr:rowOff>
    </xdr:to>
    <xdr:pic>
      <xdr:nvPicPr>
        <xdr:cNvPr id="10326" name="Picture 1" descr="USACE Logo">
          <a:extLst>
            <a:ext uri="{FF2B5EF4-FFF2-40B4-BE49-F238E27FC236}">
              <a16:creationId xmlns:a16="http://schemas.microsoft.com/office/drawing/2014/main" id="{83B52910-1349-9F67-E386-8E7B2CF0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30480"/>
          <a:ext cx="134112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G75"/>
  <sheetViews>
    <sheetView showZeros="0" tabSelected="1" zoomScaleNormal="100" workbookViewId="0">
      <selection activeCell="B2" sqref="B2:D2"/>
    </sheetView>
  </sheetViews>
  <sheetFormatPr defaultColWidth="9.109375" defaultRowHeight="13.2" x14ac:dyDescent="0.25"/>
  <cols>
    <col min="1" max="1" width="35.6640625" style="1" customWidth="1"/>
    <col min="2" max="2" width="9" style="1" customWidth="1"/>
    <col min="3" max="3" width="14.88671875" style="1" customWidth="1"/>
    <col min="4" max="4" width="14.88671875" style="1" bestFit="1" customWidth="1"/>
    <col min="5" max="5" width="14" style="1" bestFit="1" customWidth="1"/>
    <col min="6" max="6" width="10.88671875" style="1" customWidth="1"/>
    <col min="7" max="7" width="10.6640625" style="1" customWidth="1"/>
    <col min="8" max="8" width="25.6640625" style="1" customWidth="1"/>
    <col min="9" max="9" width="16.44140625" style="1" customWidth="1"/>
    <col min="10" max="10" width="16.109375" style="1" customWidth="1"/>
    <col min="11" max="11" width="14.6640625" style="1" customWidth="1"/>
    <col min="12" max="12" width="14.88671875" style="1" customWidth="1"/>
    <col min="13" max="13" width="8.5546875" style="1" bestFit="1" customWidth="1"/>
    <col min="14" max="14" width="25.33203125" style="1" bestFit="1" customWidth="1"/>
    <col min="15" max="15" width="10.44140625" style="1" bestFit="1" customWidth="1"/>
    <col min="16" max="16" width="16.6640625" style="1" bestFit="1" customWidth="1"/>
    <col min="17" max="17" width="17.5546875" style="1" customWidth="1"/>
    <col min="18" max="18" width="20.88671875" style="1" bestFit="1" customWidth="1"/>
    <col min="19" max="19" width="27.44140625" style="1" bestFit="1" customWidth="1"/>
    <col min="20" max="20" width="24.5546875" style="1" bestFit="1" customWidth="1"/>
    <col min="21" max="21" width="26.44140625" style="1" bestFit="1" customWidth="1"/>
    <col min="22" max="23" width="27.5546875" style="1" bestFit="1" customWidth="1"/>
    <col min="24" max="24" width="18" style="1" bestFit="1" customWidth="1"/>
    <col min="25" max="25" width="9.6640625" style="1" customWidth="1"/>
    <col min="26" max="26" width="30.109375" style="1" bestFit="1" customWidth="1"/>
    <col min="27" max="27" width="28.88671875" style="1" bestFit="1" customWidth="1"/>
    <col min="28" max="28" width="16.33203125" style="1" bestFit="1" customWidth="1"/>
    <col min="29" max="29" width="15.109375" style="1" bestFit="1" customWidth="1"/>
    <col min="30" max="30" width="15" style="1" bestFit="1" customWidth="1"/>
    <col min="31" max="31" width="23.109375" style="1" bestFit="1" customWidth="1"/>
    <col min="32" max="32" width="22.88671875" style="1" bestFit="1" customWidth="1"/>
    <col min="33" max="33" width="41.6640625" style="1" bestFit="1" customWidth="1"/>
    <col min="34" max="34" width="36.5546875" style="1" bestFit="1" customWidth="1"/>
    <col min="35" max="35" width="34.6640625" style="1" bestFit="1" customWidth="1"/>
    <col min="36" max="36" width="15.33203125" style="1" bestFit="1" customWidth="1"/>
    <col min="37" max="37" width="19.33203125" style="1" bestFit="1" customWidth="1"/>
    <col min="38" max="38" width="17.6640625" style="1" bestFit="1" customWidth="1"/>
    <col min="39" max="39" width="20.5546875" style="1" bestFit="1" customWidth="1"/>
    <col min="40" max="40" width="25.33203125" style="1" bestFit="1" customWidth="1"/>
    <col min="41" max="41" width="20" style="1" bestFit="1" customWidth="1"/>
    <col min="42" max="42" width="25.109375" style="1" bestFit="1" customWidth="1"/>
    <col min="43" max="43" width="24.44140625" style="1" bestFit="1" customWidth="1"/>
    <col min="44" max="44" width="28.5546875" style="1" bestFit="1" customWidth="1"/>
    <col min="45" max="45" width="20.44140625" style="1" bestFit="1" customWidth="1"/>
    <col min="46" max="46" width="18.6640625" style="1" bestFit="1" customWidth="1"/>
    <col min="47" max="47" width="17.33203125" style="1" bestFit="1" customWidth="1"/>
    <col min="48" max="48" width="12.5546875" style="1" bestFit="1" customWidth="1"/>
    <col min="49" max="49" width="10.88671875" style="1" bestFit="1" customWidth="1"/>
    <col min="50" max="50" width="21" style="1" bestFit="1" customWidth="1"/>
    <col min="51" max="51" width="9.6640625" style="1" bestFit="1" customWidth="1"/>
    <col min="52" max="52" width="10" style="1" bestFit="1" customWidth="1"/>
    <col min="53" max="53" width="20.6640625" style="1" bestFit="1" customWidth="1"/>
    <col min="54" max="54" width="23" style="1" bestFit="1" customWidth="1"/>
    <col min="55" max="55" width="27.6640625" style="1" bestFit="1" customWidth="1"/>
    <col min="56" max="56" width="25.33203125" style="1" bestFit="1" customWidth="1"/>
    <col min="57" max="57" width="26.33203125" style="1" bestFit="1" customWidth="1"/>
    <col min="58" max="58" width="22.44140625" style="1" bestFit="1" customWidth="1"/>
    <col min="59" max="59" width="20.44140625" style="1" bestFit="1" customWidth="1"/>
    <col min="60" max="60" width="15" style="1" bestFit="1" customWidth="1"/>
    <col min="61" max="61" width="25" style="1" bestFit="1" customWidth="1"/>
    <col min="62" max="62" width="13.33203125" style="1" bestFit="1" customWidth="1"/>
    <col min="63" max="63" width="23.33203125" style="1" bestFit="1" customWidth="1"/>
    <col min="64" max="65" width="10.5546875" style="1" bestFit="1" customWidth="1"/>
    <col min="66" max="66" width="14.44140625" style="1" bestFit="1" customWidth="1"/>
    <col min="67" max="67" width="15.33203125" style="1" bestFit="1" customWidth="1"/>
    <col min="68" max="68" width="25.5546875" style="1" bestFit="1" customWidth="1"/>
    <col min="69" max="69" width="23.5546875" style="1" bestFit="1" customWidth="1"/>
    <col min="70" max="70" width="30.6640625" style="1" bestFit="1" customWidth="1"/>
    <col min="71" max="71" width="15.109375" style="1" bestFit="1" customWidth="1"/>
    <col min="72" max="72" width="13.6640625" style="1" bestFit="1" customWidth="1"/>
    <col min="73" max="73" width="15.109375" style="1" bestFit="1" customWidth="1"/>
    <col min="74" max="74" width="13.6640625" style="1" bestFit="1" customWidth="1"/>
    <col min="75" max="16384" width="9.109375" style="1"/>
  </cols>
  <sheetData>
    <row r="1" spans="1:14" ht="80.099999999999994" customHeight="1" thickBot="1" x14ac:dyDescent="0.35">
      <c r="A1" s="21"/>
      <c r="B1" s="106" t="s">
        <v>10</v>
      </c>
      <c r="C1" s="106"/>
      <c r="D1" s="106"/>
      <c r="E1" s="106"/>
      <c r="F1" s="106"/>
      <c r="G1" s="106"/>
      <c r="H1" s="106"/>
      <c r="I1" s="106"/>
      <c r="J1" s="106"/>
      <c r="K1" s="106"/>
      <c r="L1" s="107"/>
      <c r="M1" s="20"/>
      <c r="N1" s="6"/>
    </row>
    <row r="2" spans="1:14" ht="21" customHeight="1" x14ac:dyDescent="0.3">
      <c r="A2" s="68" t="s">
        <v>4</v>
      </c>
      <c r="B2" s="109"/>
      <c r="C2" s="109"/>
      <c r="D2" s="109"/>
      <c r="E2" s="76" t="s">
        <v>32</v>
      </c>
      <c r="F2" s="108"/>
      <c r="G2" s="108"/>
      <c r="H2" s="76" t="s">
        <v>29</v>
      </c>
      <c r="I2" s="108"/>
      <c r="J2" s="108"/>
      <c r="K2" s="76" t="s">
        <v>249</v>
      </c>
      <c r="L2" s="73"/>
      <c r="M2" s="20"/>
      <c r="N2" s="6"/>
    </row>
    <row r="3" spans="1:14" ht="21" customHeight="1" x14ac:dyDescent="0.3">
      <c r="A3" s="22" t="s">
        <v>28</v>
      </c>
      <c r="B3" s="110"/>
      <c r="C3" s="110"/>
      <c r="D3" s="110"/>
      <c r="E3" s="110"/>
      <c r="F3" s="110"/>
      <c r="G3" s="110"/>
      <c r="H3" s="77" t="s">
        <v>8</v>
      </c>
      <c r="I3" s="110"/>
      <c r="J3" s="110"/>
      <c r="K3" s="77" t="s">
        <v>250</v>
      </c>
      <c r="L3" s="74"/>
      <c r="M3" s="20"/>
      <c r="N3" s="6"/>
    </row>
    <row r="4" spans="1:14" ht="21" customHeight="1" thickBot="1" x14ac:dyDescent="0.35">
      <c r="A4" s="69" t="s">
        <v>0</v>
      </c>
      <c r="B4" s="92"/>
      <c r="C4" s="92"/>
      <c r="D4" s="92"/>
      <c r="E4" s="92"/>
      <c r="F4" s="92"/>
      <c r="G4" s="92"/>
      <c r="H4" s="93"/>
      <c r="I4" s="93"/>
      <c r="J4" s="93"/>
      <c r="K4" s="78" t="s">
        <v>24</v>
      </c>
      <c r="L4" s="75"/>
      <c r="M4" s="20"/>
      <c r="N4" s="6"/>
    </row>
    <row r="5" spans="1:14" ht="21" customHeight="1" x14ac:dyDescent="0.3">
      <c r="A5" s="22" t="s">
        <v>36</v>
      </c>
      <c r="B5" s="108"/>
      <c r="C5" s="108"/>
      <c r="D5" s="79" t="s">
        <v>1</v>
      </c>
      <c r="E5" s="79"/>
      <c r="F5" s="80"/>
      <c r="G5" s="80"/>
      <c r="H5" s="77" t="s">
        <v>30</v>
      </c>
      <c r="I5" s="81"/>
      <c r="J5" s="81"/>
      <c r="K5" s="81"/>
      <c r="L5" s="82"/>
      <c r="M5" s="20"/>
      <c r="N5" s="6"/>
    </row>
    <row r="6" spans="1:14" ht="21" customHeight="1" x14ac:dyDescent="0.3">
      <c r="A6" s="22" t="s">
        <v>2</v>
      </c>
      <c r="B6" s="111"/>
      <c r="C6" s="111"/>
      <c r="D6" s="158" t="s">
        <v>3</v>
      </c>
      <c r="E6" s="158"/>
      <c r="F6" s="111"/>
      <c r="G6" s="111"/>
      <c r="H6" s="77" t="s">
        <v>34</v>
      </c>
      <c r="I6" s="160"/>
      <c r="J6" s="160"/>
      <c r="K6" s="160"/>
      <c r="L6" s="161"/>
      <c r="M6" s="20"/>
      <c r="N6" s="6"/>
    </row>
    <row r="7" spans="1:14" ht="21" customHeight="1" x14ac:dyDescent="0.3">
      <c r="A7" s="22" t="s">
        <v>200</v>
      </c>
      <c r="B7" s="112"/>
      <c r="C7" s="112"/>
      <c r="D7" s="158" t="s">
        <v>201</v>
      </c>
      <c r="E7" s="158"/>
      <c r="F7" s="112"/>
      <c r="G7" s="112"/>
      <c r="H7" s="77" t="s">
        <v>7</v>
      </c>
      <c r="I7" s="162"/>
      <c r="J7" s="162"/>
      <c r="K7" s="162"/>
      <c r="L7" s="163"/>
      <c r="M7" s="20"/>
      <c r="N7" s="6"/>
    </row>
    <row r="8" spans="1:14" ht="21" customHeight="1" x14ac:dyDescent="0.3">
      <c r="A8" s="22" t="s">
        <v>33</v>
      </c>
      <c r="B8" s="116"/>
      <c r="C8" s="116"/>
      <c r="D8" s="158" t="s">
        <v>37</v>
      </c>
      <c r="E8" s="158"/>
      <c r="F8" s="87"/>
      <c r="G8" s="87"/>
      <c r="H8" s="77" t="s">
        <v>6</v>
      </c>
      <c r="I8" s="87"/>
      <c r="J8" s="87"/>
      <c r="K8" s="87"/>
      <c r="L8" s="113"/>
      <c r="M8" s="20"/>
      <c r="N8" s="6"/>
    </row>
    <row r="9" spans="1:14" ht="21" customHeight="1" thickBot="1" x14ac:dyDescent="0.35">
      <c r="A9" s="62" t="s">
        <v>198</v>
      </c>
      <c r="B9" s="86"/>
      <c r="C9" s="86"/>
      <c r="D9" s="159" t="s">
        <v>23</v>
      </c>
      <c r="E9" s="159"/>
      <c r="F9" s="105"/>
      <c r="G9" s="105"/>
      <c r="H9" s="105"/>
      <c r="I9" s="101"/>
      <c r="J9" s="101"/>
      <c r="K9" s="101"/>
      <c r="L9" s="102"/>
      <c r="M9" s="20"/>
      <c r="N9" s="6"/>
    </row>
    <row r="10" spans="1:14" ht="21" customHeight="1" x14ac:dyDescent="0.3">
      <c r="A10" s="114" t="s">
        <v>12</v>
      </c>
      <c r="B10" s="88"/>
      <c r="C10" s="88"/>
      <c r="D10" s="88"/>
      <c r="E10" s="88"/>
      <c r="F10" s="88"/>
      <c r="G10" s="88" t="s">
        <v>11</v>
      </c>
      <c r="H10" s="88"/>
      <c r="I10" s="88"/>
      <c r="J10" s="88"/>
      <c r="K10" s="88"/>
      <c r="L10" s="89"/>
      <c r="M10" s="20"/>
      <c r="N10" s="6"/>
    </row>
    <row r="11" spans="1:14" ht="21" customHeight="1" x14ac:dyDescent="0.3">
      <c r="A11" s="90" t="s">
        <v>38</v>
      </c>
      <c r="B11" s="91"/>
      <c r="C11" s="115"/>
      <c r="D11" s="115"/>
      <c r="E11" s="115"/>
      <c r="F11" s="115"/>
      <c r="G11" s="83" t="s">
        <v>308</v>
      </c>
      <c r="H11" s="83"/>
      <c r="I11" s="83"/>
      <c r="J11" s="103"/>
      <c r="K11" s="103"/>
      <c r="L11" s="104"/>
      <c r="M11" s="20"/>
      <c r="N11" s="6"/>
    </row>
    <row r="12" spans="1:14" ht="21" customHeight="1" x14ac:dyDescent="0.3">
      <c r="A12" s="90" t="s">
        <v>48</v>
      </c>
      <c r="B12" s="91"/>
      <c r="C12" s="103"/>
      <c r="D12" s="103"/>
      <c r="E12" s="103"/>
      <c r="F12" s="103"/>
      <c r="G12" s="83" t="s">
        <v>51</v>
      </c>
      <c r="H12" s="83"/>
      <c r="I12" s="83"/>
      <c r="J12" s="103"/>
      <c r="K12" s="103"/>
      <c r="L12" s="104"/>
      <c r="M12" s="20"/>
      <c r="N12" s="6"/>
    </row>
    <row r="13" spans="1:14" ht="21" customHeight="1" x14ac:dyDescent="0.3">
      <c r="A13" s="90" t="s">
        <v>49</v>
      </c>
      <c r="B13" s="91"/>
      <c r="C13" s="103"/>
      <c r="D13" s="103"/>
      <c r="E13" s="103"/>
      <c r="F13" s="103"/>
      <c r="G13" s="83" t="s">
        <v>52</v>
      </c>
      <c r="H13" s="83"/>
      <c r="I13" s="83"/>
      <c r="J13" s="117" t="str">
        <f>IF($I$2="","",J11-J12)</f>
        <v/>
      </c>
      <c r="K13" s="117"/>
      <c r="L13" s="118"/>
      <c r="M13" s="20"/>
      <c r="N13" s="6"/>
    </row>
    <row r="14" spans="1:14" ht="21" customHeight="1" x14ac:dyDescent="0.3">
      <c r="A14" s="90" t="s">
        <v>50</v>
      </c>
      <c r="B14" s="91"/>
      <c r="C14" s="117" t="str">
        <f>IF($I$2="","",C12-C13)</f>
        <v/>
      </c>
      <c r="D14" s="117"/>
      <c r="E14" s="117"/>
      <c r="F14" s="117"/>
      <c r="G14" s="83" t="s">
        <v>63</v>
      </c>
      <c r="H14" s="83"/>
      <c r="I14" s="83"/>
      <c r="J14" s="103"/>
      <c r="K14" s="103"/>
      <c r="L14" s="104"/>
      <c r="M14" s="20"/>
      <c r="N14" s="6"/>
    </row>
    <row r="15" spans="1:14" ht="21" customHeight="1" thickBot="1" x14ac:dyDescent="0.35">
      <c r="A15" s="119"/>
      <c r="B15" s="120"/>
      <c r="C15" s="120"/>
      <c r="D15" s="120"/>
      <c r="E15" s="120"/>
      <c r="F15" s="120"/>
      <c r="G15" s="157" t="s">
        <v>53</v>
      </c>
      <c r="H15" s="157"/>
      <c r="I15" s="157"/>
      <c r="J15" s="153" t="str">
        <f>IF(J14&gt;0,(ROUND((J13/J14),2))," ")</f>
        <v xml:space="preserve"> </v>
      </c>
      <c r="K15" s="153"/>
      <c r="L15" s="154"/>
      <c r="M15" s="20"/>
      <c r="N15" s="6"/>
    </row>
    <row r="16" spans="1:14" ht="21" customHeight="1" x14ac:dyDescent="0.3">
      <c r="A16" s="114" t="s">
        <v>197</v>
      </c>
      <c r="B16" s="88"/>
      <c r="C16" s="88"/>
      <c r="D16" s="88"/>
      <c r="E16" s="88"/>
      <c r="F16" s="88"/>
      <c r="G16" s="88" t="s">
        <v>196</v>
      </c>
      <c r="H16" s="88"/>
      <c r="I16" s="88"/>
      <c r="J16" s="88"/>
      <c r="K16" s="88"/>
      <c r="L16" s="89"/>
      <c r="M16" s="20"/>
      <c r="N16" s="6"/>
    </row>
    <row r="17" spans="1:17" ht="21" customHeight="1" x14ac:dyDescent="0.3">
      <c r="A17" s="90" t="s">
        <v>48</v>
      </c>
      <c r="B17" s="91"/>
      <c r="C17" s="103"/>
      <c r="D17" s="103"/>
      <c r="E17" s="103"/>
      <c r="F17" s="103"/>
      <c r="G17" s="83" t="s">
        <v>45</v>
      </c>
      <c r="H17" s="83"/>
      <c r="I17" s="83"/>
      <c r="J17" s="111"/>
      <c r="K17" s="111"/>
      <c r="L17" s="155"/>
      <c r="M17" s="20"/>
      <c r="N17" s="6"/>
    </row>
    <row r="18" spans="1:17" ht="21" customHeight="1" x14ac:dyDescent="0.3">
      <c r="A18" s="90" t="s">
        <v>64</v>
      </c>
      <c r="B18" s="91"/>
      <c r="C18" s="103"/>
      <c r="D18" s="103"/>
      <c r="E18" s="103"/>
      <c r="F18" s="103"/>
      <c r="G18" s="83" t="s">
        <v>46</v>
      </c>
      <c r="H18" s="83"/>
      <c r="I18" s="83"/>
      <c r="J18" s="84"/>
      <c r="K18" s="84"/>
      <c r="L18" s="156"/>
      <c r="M18" s="20"/>
      <c r="N18" s="6"/>
    </row>
    <row r="19" spans="1:17" ht="21" customHeight="1" x14ac:dyDescent="0.3">
      <c r="A19" s="90" t="s">
        <v>54</v>
      </c>
      <c r="B19" s="91"/>
      <c r="C19" s="117" t="str">
        <f>IF($I$2="","",C17-C18)</f>
        <v/>
      </c>
      <c r="D19" s="117"/>
      <c r="E19" s="117"/>
      <c r="F19" s="117"/>
      <c r="G19" s="83" t="s">
        <v>258</v>
      </c>
      <c r="H19" s="83"/>
      <c r="I19" s="83"/>
      <c r="J19" s="84"/>
      <c r="K19" s="84"/>
      <c r="L19" s="156"/>
      <c r="M19" s="20"/>
      <c r="N19" s="6"/>
    </row>
    <row r="20" spans="1:17" ht="21" customHeight="1" x14ac:dyDescent="0.3">
      <c r="A20" s="90" t="s">
        <v>55</v>
      </c>
      <c r="B20" s="91"/>
      <c r="C20" s="117" t="str">
        <f>IF($I$2="","",C14)</f>
        <v/>
      </c>
      <c r="D20" s="117"/>
      <c r="E20" s="117"/>
      <c r="F20" s="117"/>
      <c r="G20" s="83" t="s">
        <v>309</v>
      </c>
      <c r="H20" s="83"/>
      <c r="I20" s="83"/>
      <c r="J20" s="121"/>
      <c r="K20" s="121"/>
      <c r="L20" s="122"/>
      <c r="M20" s="20"/>
      <c r="N20" s="6"/>
    </row>
    <row r="21" spans="1:17" ht="21" customHeight="1" x14ac:dyDescent="0.3">
      <c r="A21" s="90" t="s">
        <v>56</v>
      </c>
      <c r="B21" s="91"/>
      <c r="C21" s="117" t="str">
        <f>IF($I$2="","",C19-C20)</f>
        <v/>
      </c>
      <c r="D21" s="117"/>
      <c r="E21" s="117"/>
      <c r="F21" s="117"/>
      <c r="G21" s="83" t="s">
        <v>47</v>
      </c>
      <c r="H21" s="83"/>
      <c r="I21" s="83"/>
      <c r="J21" s="85" t="str">
        <f>IF(J19="","",ROUND((100*C27/J19),1))</f>
        <v/>
      </c>
      <c r="K21" s="85"/>
      <c r="L21" s="100"/>
      <c r="M21" s="20"/>
      <c r="N21" s="6"/>
    </row>
    <row r="22" spans="1:17" ht="21" customHeight="1" x14ac:dyDescent="0.3">
      <c r="A22" s="90" t="s">
        <v>57</v>
      </c>
      <c r="B22" s="91"/>
      <c r="C22" s="103"/>
      <c r="D22" s="103"/>
      <c r="E22" s="103"/>
      <c r="F22" s="103"/>
      <c r="G22" s="83" t="s">
        <v>257</v>
      </c>
      <c r="H22" s="83"/>
      <c r="I22" s="83"/>
      <c r="J22" s="85" t="str">
        <f>IF(J18="","",C34-J18)</f>
        <v/>
      </c>
      <c r="K22" s="85"/>
      <c r="L22" s="100"/>
      <c r="M22" s="20"/>
      <c r="N22" s="6"/>
    </row>
    <row r="23" spans="1:17" ht="21" customHeight="1" x14ac:dyDescent="0.3">
      <c r="A23" s="90" t="s">
        <v>58</v>
      </c>
      <c r="B23" s="91"/>
      <c r="C23" s="117" t="str">
        <f>IF($I$2="","",J15)</f>
        <v/>
      </c>
      <c r="D23" s="117"/>
      <c r="E23" s="117"/>
      <c r="F23" s="117"/>
      <c r="G23" s="83" t="s">
        <v>35</v>
      </c>
      <c r="H23" s="83"/>
      <c r="I23" s="83"/>
      <c r="J23" s="141"/>
      <c r="K23" s="141"/>
      <c r="L23" s="142"/>
      <c r="M23" s="20"/>
      <c r="N23" s="6"/>
    </row>
    <row r="24" spans="1:17" ht="21" customHeight="1" x14ac:dyDescent="0.3">
      <c r="A24" s="90" t="s">
        <v>59</v>
      </c>
      <c r="B24" s="91"/>
      <c r="C24" s="117" t="str">
        <f>IF($I$2="","",ROUND(C21/C23,2))</f>
        <v/>
      </c>
      <c r="D24" s="117"/>
      <c r="E24" s="117"/>
      <c r="F24" s="117"/>
      <c r="G24" s="124"/>
      <c r="H24" s="124"/>
      <c r="I24" s="124"/>
      <c r="J24" s="85"/>
      <c r="K24" s="85"/>
      <c r="L24" s="100"/>
      <c r="M24" s="20"/>
      <c r="N24" s="6"/>
    </row>
    <row r="25" spans="1:17" ht="21" customHeight="1" x14ac:dyDescent="0.3">
      <c r="A25" s="90" t="s">
        <v>60</v>
      </c>
      <c r="B25" s="91"/>
      <c r="C25" s="117" t="str">
        <f>IF($C$24="","",ROUND(C22/(1+(C34/100)),2))</f>
        <v/>
      </c>
      <c r="D25" s="117"/>
      <c r="E25" s="117"/>
      <c r="F25" s="117"/>
      <c r="G25" s="124"/>
      <c r="H25" s="124"/>
      <c r="I25" s="124"/>
      <c r="J25" s="85"/>
      <c r="K25" s="85"/>
      <c r="L25" s="100"/>
      <c r="M25" s="20"/>
      <c r="N25" s="6"/>
    </row>
    <row r="26" spans="1:17" ht="21" customHeight="1" x14ac:dyDescent="0.3">
      <c r="A26" s="90" t="s">
        <v>39</v>
      </c>
      <c r="B26" s="91"/>
      <c r="C26" s="85" t="str">
        <f>IF($C$22="","",ROUND(((C22/C24)*62.43),1))</f>
        <v/>
      </c>
      <c r="D26" s="85"/>
      <c r="E26" s="85"/>
      <c r="F26" s="85"/>
      <c r="G26" s="94" t="s">
        <v>9</v>
      </c>
      <c r="H26" s="94"/>
      <c r="I26" s="94"/>
      <c r="J26" s="94"/>
      <c r="K26" s="95"/>
      <c r="L26" s="96"/>
      <c r="M26" s="20"/>
      <c r="N26" s="6"/>
    </row>
    <row r="27" spans="1:17" ht="21" customHeight="1" thickBot="1" x14ac:dyDescent="0.35">
      <c r="A27" s="145" t="s">
        <v>40</v>
      </c>
      <c r="B27" s="146"/>
      <c r="C27" s="134" t="str">
        <f>IF($C$26="","",ROUND((C26/(1+C34/100)),1))</f>
        <v/>
      </c>
      <c r="D27" s="134"/>
      <c r="E27" s="134"/>
      <c r="F27" s="134"/>
      <c r="G27" s="97" t="s">
        <v>9</v>
      </c>
      <c r="H27" s="97"/>
      <c r="I27" s="97"/>
      <c r="J27" s="97"/>
      <c r="K27" s="98"/>
      <c r="L27" s="99"/>
      <c r="M27" s="20"/>
      <c r="N27" s="6"/>
    </row>
    <row r="28" spans="1:17" ht="21" customHeight="1" x14ac:dyDescent="0.3">
      <c r="A28" s="114" t="s">
        <v>5</v>
      </c>
      <c r="B28" s="88"/>
      <c r="C28" s="88"/>
      <c r="D28" s="88"/>
      <c r="E28" s="88"/>
      <c r="F28" s="88"/>
      <c r="G28" s="88" t="s">
        <v>195</v>
      </c>
      <c r="H28" s="88"/>
      <c r="I28" s="88"/>
      <c r="J28" s="88"/>
      <c r="K28" s="88"/>
      <c r="L28" s="89"/>
      <c r="M28" s="20"/>
      <c r="N28" s="6"/>
      <c r="Q28" s="9"/>
    </row>
    <row r="29" spans="1:17" ht="21" customHeight="1" x14ac:dyDescent="0.3">
      <c r="A29" s="90" t="s">
        <v>41</v>
      </c>
      <c r="B29" s="91"/>
      <c r="C29" s="115"/>
      <c r="D29" s="115"/>
      <c r="E29" s="115"/>
      <c r="F29" s="115"/>
      <c r="G29" s="83" t="s">
        <v>192</v>
      </c>
      <c r="H29" s="83"/>
      <c r="I29" s="83"/>
      <c r="J29" s="83"/>
      <c r="K29" s="151"/>
      <c r="L29" s="152"/>
      <c r="M29" s="20"/>
      <c r="N29" s="6"/>
      <c r="Q29" s="9"/>
    </row>
    <row r="30" spans="1:17" ht="21" customHeight="1" x14ac:dyDescent="0.3">
      <c r="A30" s="90" t="s">
        <v>42</v>
      </c>
      <c r="B30" s="91"/>
      <c r="C30" s="123"/>
      <c r="D30" s="123"/>
      <c r="E30" s="123"/>
      <c r="F30" s="123"/>
      <c r="G30" s="83" t="s">
        <v>193</v>
      </c>
      <c r="H30" s="83"/>
      <c r="I30" s="83"/>
      <c r="J30" s="83"/>
      <c r="K30" s="143" t="str">
        <f>$C$26</f>
        <v/>
      </c>
      <c r="L30" s="144"/>
      <c r="M30" s="20"/>
      <c r="N30" s="6"/>
      <c r="Q30" s="9"/>
    </row>
    <row r="31" spans="1:17" ht="21" customHeight="1" x14ac:dyDescent="0.3">
      <c r="A31" s="90" t="s">
        <v>199</v>
      </c>
      <c r="B31" s="91"/>
      <c r="C31" s="84"/>
      <c r="D31" s="84"/>
      <c r="E31" s="84"/>
      <c r="F31" s="84"/>
      <c r="G31" s="83" t="s">
        <v>194</v>
      </c>
      <c r="H31" s="83"/>
      <c r="I31" s="83"/>
      <c r="J31" s="83"/>
      <c r="K31" s="132" t="str">
        <f>IF($K$29="","",ABS(ROUND(((K29-K30)/K30*100),1)))</f>
        <v/>
      </c>
      <c r="L31" s="133"/>
      <c r="M31" s="20"/>
      <c r="N31" s="6"/>
      <c r="Q31" s="9"/>
    </row>
    <row r="32" spans="1:17" ht="21" customHeight="1" x14ac:dyDescent="0.3">
      <c r="A32" s="90" t="s">
        <v>61</v>
      </c>
      <c r="B32" s="91"/>
      <c r="C32" s="84"/>
      <c r="D32" s="84"/>
      <c r="E32" s="84"/>
      <c r="F32" s="84"/>
      <c r="G32" s="83" t="s">
        <v>65</v>
      </c>
      <c r="H32" s="83"/>
      <c r="I32" s="83"/>
      <c r="J32" s="83"/>
      <c r="K32" s="128" t="str">
        <f>IF($K$29="","",IF(K31&gt;3,"NO","YES"))</f>
        <v/>
      </c>
      <c r="L32" s="129"/>
      <c r="M32" s="20"/>
      <c r="N32" s="6"/>
      <c r="Q32" s="9"/>
    </row>
    <row r="33" spans="1:25" ht="21" customHeight="1" x14ac:dyDescent="0.3">
      <c r="A33" s="90" t="s">
        <v>62</v>
      </c>
      <c r="B33" s="91"/>
      <c r="C33" s="84"/>
      <c r="D33" s="84"/>
      <c r="E33" s="84"/>
      <c r="F33" s="84"/>
      <c r="G33" s="149"/>
      <c r="H33" s="149"/>
      <c r="I33" s="149"/>
      <c r="J33" s="149"/>
      <c r="K33" s="149"/>
      <c r="L33" s="150"/>
      <c r="M33" s="20"/>
      <c r="N33" s="6"/>
      <c r="Q33" s="9"/>
    </row>
    <row r="34" spans="1:25" ht="21" customHeight="1" thickBot="1" x14ac:dyDescent="0.35">
      <c r="A34" s="90" t="s">
        <v>43</v>
      </c>
      <c r="B34" s="91"/>
      <c r="C34" s="85" t="str">
        <f>IF($C$31="","",ROUND((100*(($C$32-$C$33)/($C$33-$C$31))),1))</f>
        <v/>
      </c>
      <c r="D34" s="85"/>
      <c r="E34" s="85"/>
      <c r="F34" s="85"/>
      <c r="G34" s="147" t="s">
        <v>66</v>
      </c>
      <c r="H34" s="147"/>
      <c r="I34" s="147"/>
      <c r="J34" s="147"/>
      <c r="K34" s="147"/>
      <c r="L34" s="148"/>
      <c r="M34" s="20"/>
      <c r="N34" s="6"/>
      <c r="Q34" s="9"/>
    </row>
    <row r="35" spans="1:25" ht="21" customHeight="1" x14ac:dyDescent="0.25">
      <c r="A35" s="126" t="s">
        <v>44</v>
      </c>
      <c r="B35" s="135"/>
      <c r="C35" s="136"/>
      <c r="D35" s="136"/>
      <c r="E35" s="136"/>
      <c r="F35" s="136"/>
      <c r="G35" s="136"/>
      <c r="H35" s="136"/>
      <c r="I35" s="136"/>
      <c r="J35" s="136"/>
      <c r="K35" s="136"/>
      <c r="L35" s="137"/>
      <c r="M35" s="20"/>
      <c r="N35" s="6"/>
    </row>
    <row r="36" spans="1:25" ht="21" customHeight="1" thickBot="1" x14ac:dyDescent="0.3">
      <c r="A36" s="127"/>
      <c r="B36" s="138"/>
      <c r="C36" s="139"/>
      <c r="D36" s="139"/>
      <c r="E36" s="139"/>
      <c r="F36" s="139"/>
      <c r="G36" s="139"/>
      <c r="H36" s="139"/>
      <c r="I36" s="139"/>
      <c r="J36" s="139"/>
      <c r="K36" s="139"/>
      <c r="L36" s="140"/>
      <c r="M36" s="20"/>
      <c r="N36" s="6"/>
    </row>
    <row r="37" spans="1:25" ht="21" customHeight="1" thickBot="1" x14ac:dyDescent="0.35">
      <c r="A37" s="70" t="s">
        <v>248</v>
      </c>
      <c r="B37" s="125" t="str">
        <f>Data!B2 &amp; "-" &amp; Data!C2</f>
        <v>MVNQS03-140716</v>
      </c>
      <c r="C37" s="125" t="str">
        <f>B63 &amp; "-" &amp; C63</f>
        <v>-</v>
      </c>
      <c r="D37" s="130"/>
      <c r="E37" s="130"/>
      <c r="F37" s="130"/>
      <c r="G37" s="130"/>
      <c r="H37" s="130"/>
      <c r="I37" s="130"/>
      <c r="J37" s="130"/>
      <c r="K37" s="130"/>
      <c r="L37" s="131"/>
      <c r="M37" s="20"/>
      <c r="N37" s="6"/>
    </row>
    <row r="38" spans="1:25" ht="18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N38" s="6"/>
    </row>
    <row r="39" spans="1:25" ht="18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25" ht="18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25" ht="18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25" ht="18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25" ht="18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25" ht="18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25" ht="15.6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25" ht="15.6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Y46" s="10"/>
    </row>
    <row r="47" spans="1:25" ht="15.6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25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33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33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33" ht="15.6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3" ht="15.6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3" ht="15.6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G53" s="17"/>
    </row>
    <row r="54" spans="1:33" ht="15.6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3" ht="15.6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3" ht="15.6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3" ht="15.6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3" ht="15.6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4"/>
      <c r="N58" s="4"/>
      <c r="O58" s="4"/>
      <c r="P58" s="2"/>
      <c r="Q58" s="4"/>
      <c r="R58" s="2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3" ht="15.6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4"/>
      <c r="N59" s="4"/>
      <c r="O59" s="4"/>
      <c r="P59" s="2"/>
      <c r="Q59" s="4"/>
      <c r="R59" s="2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3" s="5" customFormat="1" ht="15.6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P60" s="11"/>
      <c r="R60" s="11"/>
    </row>
    <row r="61" spans="1:33" ht="15.6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4"/>
      <c r="N61" s="4"/>
      <c r="O61" s="4"/>
      <c r="P61" s="2"/>
      <c r="Q61" s="4"/>
      <c r="R61" s="2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3" s="4" customFormat="1" ht="15.6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P62" s="2"/>
      <c r="R62" s="2"/>
    </row>
    <row r="63" spans="1:33" s="5" customFormat="1" x14ac:dyDescent="0.25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33" s="5" customFormat="1" x14ac:dyDescent="0.25">
      <c r="B64" s="19"/>
      <c r="C64" s="13"/>
      <c r="D64" s="13"/>
      <c r="E64" s="13"/>
      <c r="F64" s="13"/>
      <c r="G64" s="13"/>
      <c r="H64" s="14"/>
      <c r="I64" s="13"/>
      <c r="J64" s="13"/>
      <c r="K64" s="13"/>
      <c r="L64" s="13"/>
      <c r="M64" s="12"/>
      <c r="N64" s="12"/>
      <c r="O64" s="12"/>
      <c r="P64" s="12"/>
      <c r="Q64" s="13"/>
      <c r="R64" s="13"/>
      <c r="S64" s="12"/>
      <c r="T64" s="15"/>
      <c r="U64" s="15"/>
      <c r="V64" s="15"/>
      <c r="W64" s="15"/>
      <c r="X64" s="15"/>
      <c r="Y64" s="16"/>
      <c r="Z64" s="15"/>
      <c r="AA64" s="15"/>
      <c r="AB64" s="15"/>
      <c r="AC64" s="15"/>
      <c r="AD64" s="15"/>
      <c r="AE64" s="18" t="s">
        <v>25</v>
      </c>
    </row>
    <row r="65" spans="1:30" s="5" customFormat="1" x14ac:dyDescent="0.25"/>
    <row r="66" spans="1:30" s="5" customFormat="1" x14ac:dyDescent="0.25"/>
    <row r="67" spans="1:30" s="5" customFormat="1" x14ac:dyDescent="0.25"/>
    <row r="68" spans="1:30" s="5" customFormat="1" x14ac:dyDescent="0.25"/>
    <row r="69" spans="1:30" s="5" customFormat="1" x14ac:dyDescent="0.25"/>
    <row r="70" spans="1:30" s="5" customFormat="1" x14ac:dyDescent="0.25"/>
    <row r="71" spans="1:30" s="5" customFormat="1" x14ac:dyDescent="0.25"/>
    <row r="72" spans="1:30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</sheetData>
  <sheetProtection password="C420" sheet="1" objects="1" scenarios="1" selectLockedCells="1"/>
  <mergeCells count="122">
    <mergeCell ref="G14:I14"/>
    <mergeCell ref="J19:L19"/>
    <mergeCell ref="J18:L18"/>
    <mergeCell ref="G15:I15"/>
    <mergeCell ref="D6:E6"/>
    <mergeCell ref="D7:E7"/>
    <mergeCell ref="D8:E8"/>
    <mergeCell ref="D9:E9"/>
    <mergeCell ref="I6:L6"/>
    <mergeCell ref="I7:L7"/>
    <mergeCell ref="G34:L34"/>
    <mergeCell ref="G33:L33"/>
    <mergeCell ref="K29:L29"/>
    <mergeCell ref="G18:I18"/>
    <mergeCell ref="G19:I19"/>
    <mergeCell ref="J14:L14"/>
    <mergeCell ref="J15:L15"/>
    <mergeCell ref="G17:I17"/>
    <mergeCell ref="G16:L16"/>
    <mergeCell ref="J17:L17"/>
    <mergeCell ref="G31:J31"/>
    <mergeCell ref="G29:J29"/>
    <mergeCell ref="A31:B31"/>
    <mergeCell ref="C29:F29"/>
    <mergeCell ref="J23:L23"/>
    <mergeCell ref="G30:J30"/>
    <mergeCell ref="K30:L30"/>
    <mergeCell ref="A23:B23"/>
    <mergeCell ref="C23:F23"/>
    <mergeCell ref="A27:B27"/>
    <mergeCell ref="K32:L32"/>
    <mergeCell ref="G25:I25"/>
    <mergeCell ref="G28:L28"/>
    <mergeCell ref="D37:L37"/>
    <mergeCell ref="K31:L31"/>
    <mergeCell ref="A26:B26"/>
    <mergeCell ref="C27:F27"/>
    <mergeCell ref="A33:B33"/>
    <mergeCell ref="B35:L36"/>
    <mergeCell ref="C25:F25"/>
    <mergeCell ref="C20:F20"/>
    <mergeCell ref="C24:F24"/>
    <mergeCell ref="B37:C37"/>
    <mergeCell ref="C26:F26"/>
    <mergeCell ref="A34:B34"/>
    <mergeCell ref="C32:F32"/>
    <mergeCell ref="C31:F31"/>
    <mergeCell ref="A35:A36"/>
    <mergeCell ref="A30:B30"/>
    <mergeCell ref="A29:B29"/>
    <mergeCell ref="A19:B19"/>
    <mergeCell ref="G22:I22"/>
    <mergeCell ref="A22:B22"/>
    <mergeCell ref="C19:F19"/>
    <mergeCell ref="A20:B20"/>
    <mergeCell ref="A28:F28"/>
    <mergeCell ref="A24:B24"/>
    <mergeCell ref="A25:B25"/>
    <mergeCell ref="C21:F21"/>
    <mergeCell ref="A21:B21"/>
    <mergeCell ref="J21:L21"/>
    <mergeCell ref="J22:L22"/>
    <mergeCell ref="G20:I20"/>
    <mergeCell ref="G21:I21"/>
    <mergeCell ref="J20:L20"/>
    <mergeCell ref="C30:F30"/>
    <mergeCell ref="C22:F22"/>
    <mergeCell ref="G23:I23"/>
    <mergeCell ref="G24:I24"/>
    <mergeCell ref="J24:L24"/>
    <mergeCell ref="A18:B18"/>
    <mergeCell ref="C13:F13"/>
    <mergeCell ref="C14:F14"/>
    <mergeCell ref="C18:F18"/>
    <mergeCell ref="A14:B14"/>
    <mergeCell ref="C17:F17"/>
    <mergeCell ref="A16:F16"/>
    <mergeCell ref="A17:B17"/>
    <mergeCell ref="A15:F15"/>
    <mergeCell ref="A12:B12"/>
    <mergeCell ref="A13:B13"/>
    <mergeCell ref="C12:F12"/>
    <mergeCell ref="J12:L12"/>
    <mergeCell ref="J13:L13"/>
    <mergeCell ref="G12:I12"/>
    <mergeCell ref="G13:I13"/>
    <mergeCell ref="A11:B11"/>
    <mergeCell ref="B6:C6"/>
    <mergeCell ref="B7:C7"/>
    <mergeCell ref="I8:L8"/>
    <mergeCell ref="B5:C5"/>
    <mergeCell ref="A10:F10"/>
    <mergeCell ref="C11:F11"/>
    <mergeCell ref="F6:G6"/>
    <mergeCell ref="F7:G7"/>
    <mergeCell ref="B8:C8"/>
    <mergeCell ref="B1:L1"/>
    <mergeCell ref="F2:G2"/>
    <mergeCell ref="B2:D2"/>
    <mergeCell ref="B3:G3"/>
    <mergeCell ref="I2:J2"/>
    <mergeCell ref="I3:J3"/>
    <mergeCell ref="A32:B32"/>
    <mergeCell ref="B4:J4"/>
    <mergeCell ref="G26:I26"/>
    <mergeCell ref="J26:L26"/>
    <mergeCell ref="G27:I27"/>
    <mergeCell ref="J27:L27"/>
    <mergeCell ref="J25:L25"/>
    <mergeCell ref="I9:L9"/>
    <mergeCell ref="J11:L11"/>
    <mergeCell ref="F9:H9"/>
    <mergeCell ref="D5:E5"/>
    <mergeCell ref="F5:G5"/>
    <mergeCell ref="I5:L5"/>
    <mergeCell ref="G32:J32"/>
    <mergeCell ref="C33:F33"/>
    <mergeCell ref="C34:F34"/>
    <mergeCell ref="B9:C9"/>
    <mergeCell ref="F8:G8"/>
    <mergeCell ref="G11:I11"/>
    <mergeCell ref="G10:L10"/>
  </mergeCells>
  <phoneticPr fontId="2" type="noConversion"/>
  <dataValidations count="18">
    <dataValidation type="list" showInputMessage="1" showErrorMessage="1" promptTitle="Lab Type" prompt="Select the lab's QA, QC or IND (Independent) status pertaining to this contract" sqref="F2:G2">
      <formula1>LAB_TYPE</formula1>
    </dataValidation>
    <dataValidation type="list" showInputMessage="1" showErrorMessage="1" promptTitle="Test Result" prompt="Select a test result or info only  " sqref="J23:L23">
      <formula1>TEST_RESULT</formula1>
    </dataValidation>
    <dataValidation type="list" showInputMessage="1" showErrorMessage="1" promptTitle="Soil Feature" prompt="Select the soil feature" sqref="F5:G5">
      <formula1>SOIL_FEATURE</formula1>
    </dataValidation>
    <dataValidation type="list" showInputMessage="1" showErrorMessage="1" promptTitle="Moisture Content Method" prompt="Select the ASTM moisture content method used" sqref="C29:F29">
      <formula1>MOISTURE_CONTENT_METHOD</formula1>
    </dataValidation>
    <dataValidation type="list" showInputMessage="1" promptTitle="Material Source" prompt="Select the material source. Enter the specific material source if known." sqref="B5:C5">
      <formula1>MATERIAL_SOURCE</formula1>
    </dataValidation>
    <dataValidation allowBlank="1" showInputMessage="1" promptTitle="Station Format" prompt="##+##" sqref="B6:C6"/>
    <dataValidation allowBlank="1" showInputMessage="1" promptTitle="Offset Format" prompt="## ft PS, FS, CL" sqref="F6:G6"/>
    <dataValidation type="whole" allowBlank="1" showInputMessage="1" showErrorMessage="1" errorTitle="Error" error="Whole number was not entered" promptTitle="Lift No" prompt="Enter whole number" sqref="I6:L6">
      <formula1>0</formula1>
      <formula2>100</formula2>
    </dataValidation>
    <dataValidation type="decimal" allowBlank="1" showInputMessage="1" showErrorMessage="1" errorTitle="Error" error="Invalid coordinate format, or coordinate location was entered" promptTitle="Coordinate Format" prompt="Enter decimal degrees (ddd.ddddd)" sqref="B7:C7 F7:G7">
      <formula1>-180</formula1>
      <formula2>180</formula2>
    </dataValidation>
    <dataValidation allowBlank="1" showInputMessage="1" promptTitle="Elevation" prompt="Enter numeric value" sqref="I7:L7"/>
    <dataValidation allowBlank="1" showInputMessage="1" promptTitle="Retest of Test ID Format" prompt="Report No+Test No" sqref="F9:H9"/>
    <dataValidation showInputMessage="1" promptTitle="Visual Description" prompt="Enter classification as determined by ASTM D2487/D2488" sqref="I5:L5"/>
    <dataValidation showInputMessage="1" promptTitle="Proctor No" prompt="Enter the Proctor No as reported on MVNQS02" sqref="J17"/>
    <dataValidation showInputMessage="1" promptTitle="Specification" prompt="Enter specified minimum compaction as determined by the specifications" sqref="J20"/>
    <dataValidation allowBlank="1" showInputMessage="1" showErrorMessage="1" promptTitle="Field Tested By" prompt="Use following name formats:_x000a_FirstName LastName _x000a_FirstName LastName Suffix_x000a_FirstInitial LastName_x000a_Separate multiple people w/ semi-colon;_x000a_FN1 LN1; FN2 LN2 " sqref="B9:C9"/>
    <dataValidation allowBlank="1" showInputMessage="1" showErrorMessage="1" promptTitle="Lab Tested By" prompt="Use following name formats:_x000a_FirstName LastName _x000a_FirstName LastName Suffix_x000a_FirstInitial LastName_x000a_Separate multiple people w/ semi-colon;_x000a_FN1 LN1; FN2 LN2 " sqref="B8:C8"/>
    <dataValidation allowBlank="1" showInputMessage="1" showErrorMessage="1" promptTitle="Reviewed By" prompt="Use following name formats:_x000a_FirstName LastName _x000a_FirstName LastName Suffix_x000a_FirstInitial LastName_x000a_Separate multiple people w/ semi-colon;_x000a_FN1 LN1; FN2 LN2 " sqref="F8:G8"/>
    <dataValidation allowBlank="1" showInputMessage="1" showErrorMessage="1" promptTitle="Submitted By" prompt="Use following name formats:_x000a_FirstName LastName _x000a_FirstName LastName Suffix_x000a_FirstInitial LastName_x000a_Separate multiple people w/ semi-colon;_x000a_FN1 LN1; FN2 LN2 " sqref="I8:L8"/>
  </dataValidations>
  <printOptions gridLines="1"/>
  <pageMargins left="0.5" right="0.4" top="0.6" bottom="0.6" header="0" footer="0.2"/>
  <pageSetup scale="64" orientation="landscape" blackAndWhite="1" r:id="rId1"/>
  <headerFooter alignWithMargins="0">
    <oddHeader>&amp;C&amp;G</oddHeader>
    <oddFooter>&amp;R&amp;F</oddFooter>
  </headerFooter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workbookViewId="0">
      <selection activeCell="C2" sqref="C2"/>
    </sheetView>
  </sheetViews>
  <sheetFormatPr defaultRowHeight="13.2" x14ac:dyDescent="0.25"/>
  <cols>
    <col min="1" max="1" width="79.6640625" bestFit="1" customWidth="1"/>
    <col min="2" max="5" width="27" bestFit="1" customWidth="1"/>
    <col min="6" max="6" width="26.5546875" bestFit="1" customWidth="1"/>
    <col min="7" max="7" width="26.5546875" customWidth="1"/>
    <col min="8" max="10" width="26.5546875" bestFit="1" customWidth="1"/>
    <col min="11" max="16" width="27" bestFit="1" customWidth="1"/>
    <col min="17" max="17" width="43.44140625" bestFit="1" customWidth="1"/>
    <col min="18" max="21" width="27" bestFit="1" customWidth="1"/>
    <col min="22" max="27" width="26.5546875" bestFit="1" customWidth="1"/>
    <col min="28" max="35" width="27" bestFit="1" customWidth="1"/>
    <col min="36" max="36" width="31" bestFit="1" customWidth="1"/>
    <col min="37" max="38" width="27" bestFit="1" customWidth="1"/>
  </cols>
  <sheetData>
    <row r="1" spans="1:34" x14ac:dyDescent="0.25">
      <c r="A1" s="63" t="s">
        <v>202</v>
      </c>
      <c r="B1" s="64" t="s">
        <v>26</v>
      </c>
      <c r="C1" s="64" t="s">
        <v>31</v>
      </c>
      <c r="D1" s="64" t="s">
        <v>16</v>
      </c>
      <c r="E1" s="64" t="s">
        <v>69</v>
      </c>
      <c r="F1" s="64" t="s">
        <v>203</v>
      </c>
      <c r="G1" s="64" t="s">
        <v>14</v>
      </c>
      <c r="H1" s="64" t="s">
        <v>204</v>
      </c>
      <c r="I1" s="64" t="s">
        <v>15</v>
      </c>
      <c r="J1" s="64" t="s">
        <v>205</v>
      </c>
      <c r="K1" s="64" t="s">
        <v>19</v>
      </c>
      <c r="L1" s="64" t="s">
        <v>206</v>
      </c>
      <c r="M1" s="64" t="s">
        <v>207</v>
      </c>
      <c r="N1" s="64" t="s">
        <v>208</v>
      </c>
      <c r="O1" s="64" t="s">
        <v>209</v>
      </c>
      <c r="P1" s="64" t="s">
        <v>251</v>
      </c>
      <c r="Q1" s="64" t="s">
        <v>210</v>
      </c>
    </row>
    <row r="2" spans="1:34" x14ac:dyDescent="0.25">
      <c r="A2" s="63" t="str">
        <f>B2&amp;C2&amp;IF(OR(ISBLANK(F2),F2=""),"",F2)&amp;IF(OR(ISBLANK(G2),G2=""),"",G2)&amp;IF(OR(ISBLANK(J2),J2=""),"",J2)&amp;IF(OR(ISBLANK(E2),E2=""),"",E2)&amp;IF(OR(ISBLANK(B10),B10=""),"",B10)&amp;IF(OR(ISBLANK(F10),F10=""),"",F10)</f>
        <v>MVNQS03140716</v>
      </c>
      <c r="B2" s="64" t="s">
        <v>27</v>
      </c>
      <c r="C2" s="64">
        <v>140716</v>
      </c>
      <c r="D2" s="64" t="str">
        <f>IF(OR(ISBLANK(MVNQS03!B2),MVNQS03!B2=""),"",MVNQS03!B2)</f>
        <v/>
      </c>
      <c r="E2" s="64" t="str">
        <f>IF(OR(ISBLANK(MVNQS03!F2),MVNQS03!F2=""),"",MVNQS03!F2)</f>
        <v/>
      </c>
      <c r="F2" s="64" t="str">
        <f>IF(OR(ISBLANK(MVNQS03!I2),MVNQS03!I2=""),"",MVNQS03!I2)</f>
        <v/>
      </c>
      <c r="G2" s="64" t="str">
        <f>IF(OR(ISBLANK(MVNQS03!B3),MVNQS03!B3=""),"",MVNQS03!B3)</f>
        <v/>
      </c>
      <c r="H2" s="64" t="str">
        <f>IF(OR(ISBLANK(MVNQS03!I3),MVNQS03!I3=""),"",MVNQS03!I3)</f>
        <v/>
      </c>
      <c r="I2" s="64" t="str">
        <f>IF(OR(ISBLANK(MVNQS03!B4),MVNQS03!B4=""),"",MVNQS03!B4)</f>
        <v/>
      </c>
      <c r="J2" s="72" t="str">
        <f>IF(OR(ISBLANK(MVNQS03!L4),MVNQS03!L4=""),"",MVNQS03!L4)</f>
        <v/>
      </c>
      <c r="K2" s="64" t="str">
        <f>IF(OR(ISBLANK(MVNQS03!B35),MVNQS03!B35=""),"",MVNQS03!B35)</f>
        <v/>
      </c>
      <c r="L2" s="64" t="str">
        <f>IF(OR(ISBLANK(MVNQS03!B8),MVNQS03!B8=""),"",MVNQS03!B8)</f>
        <v/>
      </c>
      <c r="M2" s="64" t="str">
        <f>IF(OR(ISBLANK(MVNQS03!F8),MVNQS03!F8=""),"",MVNQS03!F8)</f>
        <v/>
      </c>
      <c r="N2" s="64" t="str">
        <f>IF(OR(ISBLANK(MVNQS03!I8),MVNQS03!I8=""),"",MVNQS03!I8)</f>
        <v/>
      </c>
      <c r="O2" s="64" t="str">
        <f>IF(OR(ISBLANK(MVNQS03!B9),MVNQS03!B9=""),"",MVNQS03!B9)</f>
        <v/>
      </c>
      <c r="P2" s="64" t="str">
        <f>IF(OR(ISBLANK(MVNQS03!L3),MVNQS03!L3=""),"",MVNQS03!L3)</f>
        <v/>
      </c>
      <c r="Q2" s="64" t="str">
        <f ca="1">MID(CELL("filename"),SEARCH("[",CELL("filename"))+1, SEARCH("]",CELL("filename"))-SEARCH("[",CELL("filename"))-1)</f>
        <v>MVNQS03.xls</v>
      </c>
    </row>
    <row r="3" spans="1:34" x14ac:dyDescent="0.25">
      <c r="A3" s="63" t="s">
        <v>202</v>
      </c>
      <c r="B3" s="64" t="s">
        <v>77</v>
      </c>
      <c r="C3" s="64" t="s">
        <v>17</v>
      </c>
      <c r="D3" s="64" t="s">
        <v>211</v>
      </c>
      <c r="E3" s="64" t="s">
        <v>212</v>
      </c>
      <c r="F3" s="64" t="s">
        <v>213</v>
      </c>
      <c r="G3" s="64" t="s">
        <v>18</v>
      </c>
      <c r="H3" s="64" t="s">
        <v>214</v>
      </c>
      <c r="I3" s="64" t="s">
        <v>215</v>
      </c>
      <c r="J3" s="64" t="s">
        <v>310</v>
      </c>
      <c r="K3" s="64" t="s">
        <v>216</v>
      </c>
    </row>
    <row r="4" spans="1:34" x14ac:dyDescent="0.25">
      <c r="A4" s="63" t="str">
        <f>$A$2</f>
        <v>MVNQS03140716</v>
      </c>
      <c r="B4" s="64" t="str">
        <f>IF(OR(ISBLANK(MVNQS03!B5),MVNQS03!B5=""),"",MVNQS03!B5)</f>
        <v/>
      </c>
      <c r="C4" s="64" t="str">
        <f>IF(OR(ISBLANK(MVNQS03!F5),MVNQS03!F5=""),"",MVNQS03!F5)</f>
        <v/>
      </c>
      <c r="D4" s="64" t="str">
        <f>IF(OR(ISBLANK(MVNQS03!I5),MVNQS03!I5=""),"",MVNQS03!I5)</f>
        <v/>
      </c>
      <c r="E4" s="64" t="str">
        <f>IF(OR(ISBLANK(MVNQS03!B6),MVNQS03!B6=""),"",MVNQS03!B6)</f>
        <v/>
      </c>
      <c r="F4" s="64" t="str">
        <f>IF(OR(ISBLANK(MVNQS03!F6),MVNQS03!F6=""),"",MVNQS03!F6)</f>
        <v/>
      </c>
      <c r="G4" s="64" t="str">
        <f>IF(OR(ISBLANK(MVNQS03!I6),MVNQS03!I6=""),"",MVNQS03!I6)</f>
        <v/>
      </c>
      <c r="H4" s="64" t="str">
        <f>IF(OR(ISBLANK(MVNQS03!B7),MVNQS03!B7=""),"",MVNQS03!B7)</f>
        <v/>
      </c>
      <c r="I4" s="64" t="str">
        <f>IF(OR(ISBLANK(MVNQS03!F7),MVNQS03!F7=""),"",MVNQS03!F7)</f>
        <v/>
      </c>
      <c r="J4" s="64" t="str">
        <f>IF(OR(ISBLANK(MVNQS03!I7),MVNQS03!I7=""),"",MVNQS03!I7)</f>
        <v/>
      </c>
      <c r="K4" s="72" t="str">
        <f>IF(OR(ISBLANK(MVNQS03!L4),MVNQS03!L4=""),"",MVNQS03!L4)</f>
        <v/>
      </c>
    </row>
    <row r="5" spans="1:34" x14ac:dyDescent="0.25">
      <c r="A5" s="63" t="s">
        <v>202</v>
      </c>
      <c r="B5" s="64" t="s">
        <v>236</v>
      </c>
      <c r="C5" s="64" t="s">
        <v>20</v>
      </c>
      <c r="D5" s="64" t="s">
        <v>237</v>
      </c>
      <c r="E5" s="64" t="s">
        <v>311</v>
      </c>
    </row>
    <row r="6" spans="1:34" x14ac:dyDescent="0.25">
      <c r="A6" s="63" t="str">
        <f>$A$2</f>
        <v>MVNQS03140716</v>
      </c>
      <c r="B6" s="64" t="str">
        <f>IF(OR(ISBLANK(MVNQS03!$J17),MVNQS03!$J17=""),"",MVNQS03!$J17)</f>
        <v/>
      </c>
      <c r="C6" s="64" t="str">
        <f>IF(OR(ISBLANK(MVNQS03!$J18),MVNQS03!$J18=""),"",MVNQS03!$J18)</f>
        <v/>
      </c>
      <c r="D6" s="64" t="str">
        <f>IF(OR(ISBLANK(MVNQS03!$J19),MVNQS03!$J19=""),"",MVNQS03!$J19)</f>
        <v/>
      </c>
      <c r="E6" s="64" t="str">
        <f>IF(OR(ISBLANK(MVNQS03!$J20),MVNQS03!$J20=""),"",MVNQS03!$J20)</f>
        <v/>
      </c>
    </row>
    <row r="7" spans="1:34" x14ac:dyDescent="0.25">
      <c r="A7" s="63" t="s">
        <v>202</v>
      </c>
      <c r="B7" s="64" t="s">
        <v>217</v>
      </c>
      <c r="C7" s="64" t="s">
        <v>80</v>
      </c>
      <c r="D7" s="64" t="s">
        <v>238</v>
      </c>
    </row>
    <row r="8" spans="1:34" x14ac:dyDescent="0.25">
      <c r="A8" s="63" t="str">
        <f>$A$2</f>
        <v>MVNQS03140716</v>
      </c>
      <c r="B8" s="67" t="str">
        <f>IF(OR(ISBLANK(MVNQS03!$C11),MVNQS03!$C11=""),"",MVNQS03!$C11)</f>
        <v/>
      </c>
      <c r="C8" s="67" t="str">
        <f>IF(OR(ISBLANK(MVNQS03!$C29),MVNQS03!$C29=""),"",MVNQS03!$C29)</f>
        <v/>
      </c>
      <c r="D8" s="67" t="str">
        <f>IF(OR(ISBLANK(MVNQS03!$C30),MVNQS03!$C30=""),"",MVNQS03!$C30)</f>
        <v/>
      </c>
    </row>
    <row r="9" spans="1:34" x14ac:dyDescent="0.25">
      <c r="A9" s="63" t="s">
        <v>202</v>
      </c>
      <c r="B9" s="64" t="s">
        <v>78</v>
      </c>
      <c r="C9" s="64" t="s">
        <v>245</v>
      </c>
      <c r="D9" s="64" t="s">
        <v>246</v>
      </c>
      <c r="E9" s="64" t="s">
        <v>247</v>
      </c>
      <c r="F9" s="64" t="s">
        <v>13</v>
      </c>
      <c r="G9" s="64" t="s">
        <v>218</v>
      </c>
      <c r="H9" s="64" t="s">
        <v>313</v>
      </c>
      <c r="I9" s="64" t="s">
        <v>219</v>
      </c>
      <c r="J9" s="64" t="s">
        <v>220</v>
      </c>
      <c r="K9" s="64" t="s">
        <v>221</v>
      </c>
      <c r="L9" s="64" t="s">
        <v>222</v>
      </c>
      <c r="M9" s="64" t="s">
        <v>223</v>
      </c>
      <c r="N9" s="64" t="s">
        <v>224</v>
      </c>
      <c r="O9" s="65" t="s">
        <v>225</v>
      </c>
      <c r="P9" s="64" t="s">
        <v>226</v>
      </c>
      <c r="Q9" s="64" t="s">
        <v>227</v>
      </c>
      <c r="R9" s="65" t="s">
        <v>228</v>
      </c>
      <c r="S9" s="64" t="s">
        <v>229</v>
      </c>
      <c r="T9" s="64" t="s">
        <v>230</v>
      </c>
      <c r="U9" s="65" t="s">
        <v>231</v>
      </c>
      <c r="V9" s="64" t="s">
        <v>232</v>
      </c>
      <c r="W9" s="64" t="s">
        <v>233</v>
      </c>
      <c r="X9" s="64" t="s">
        <v>235</v>
      </c>
      <c r="Y9" s="64" t="s">
        <v>21</v>
      </c>
      <c r="Z9" s="64" t="s">
        <v>312</v>
      </c>
      <c r="AA9" s="64" t="s">
        <v>239</v>
      </c>
      <c r="AB9" s="64" t="s">
        <v>240</v>
      </c>
      <c r="AC9" s="64" t="s">
        <v>241</v>
      </c>
      <c r="AD9" s="64" t="s">
        <v>22</v>
      </c>
      <c r="AE9" s="64" t="s">
        <v>234</v>
      </c>
      <c r="AF9" s="64" t="s">
        <v>242</v>
      </c>
      <c r="AG9" s="64" t="s">
        <v>243</v>
      </c>
      <c r="AH9" s="64" t="s">
        <v>244</v>
      </c>
    </row>
    <row r="10" spans="1:34" x14ac:dyDescent="0.25">
      <c r="A10" s="63" t="str">
        <f>A2</f>
        <v>MVNQS03140716</v>
      </c>
      <c r="B10" s="64" t="str">
        <f>IF(OR(ISBLANK(MVNQS03!J23),MVNQS03!J23=""),"",MVNQS03!J23)</f>
        <v/>
      </c>
      <c r="C10" s="64"/>
      <c r="D10" s="64" t="str">
        <f>IF(OR(ISBLANK(MVNQS03!F9),MVNQS03!F9=""),"",MVNQS03!F9)</f>
        <v/>
      </c>
      <c r="E10" s="72" t="str">
        <f>IF(OR(ISBLANK(MVNQS03!L4),MVNQS03!L4=""),"",MVNQS03!L4)</f>
        <v/>
      </c>
      <c r="F10" s="64" t="str">
        <f>IF(OR(ISBLANK(MVNQS03!L2),MVNQS03!L2=""),"",MVNQS03!L2)</f>
        <v/>
      </c>
      <c r="G10" s="67" t="str">
        <f>IF(OR(ISBLANK(MVNQS03!$C12),MVNQS03!$C12=""),"",MVNQS03!$C12)</f>
        <v/>
      </c>
      <c r="H10" s="67" t="str">
        <f>IF(OR(ISBLANK(MVNQS03!$C13),MVNQS03!$C13=""),"",MVNQS03!$C13)</f>
        <v/>
      </c>
      <c r="I10" s="67" t="str">
        <f>IF(OR(ISBLANK(MVNQS03!$C14),MVNQS03!$C14=""),"",MVNQS03!$C14)</f>
        <v/>
      </c>
      <c r="J10" s="64" t="str">
        <f>IF(OR(ISBLANK(MVNQS03!$J11),MVNQS03!$J11=""),"",MVNQS03!$J11)</f>
        <v/>
      </c>
      <c r="K10" s="64" t="str">
        <f>IF(OR(ISBLANK(MVNQS03!$J12),MVNQS03!$J12=""),"",MVNQS03!$J12)</f>
        <v/>
      </c>
      <c r="L10" s="64" t="str">
        <f>IF(OR(ISBLANK(MVNQS03!$J13),MVNQS03!$J13=""),"",MVNQS03!$J13)</f>
        <v/>
      </c>
      <c r="M10" s="64" t="str">
        <f>IF(OR(ISBLANK(MVNQS03!$J14),MVNQS03!$J14=""),"",MVNQS03!$J14)</f>
        <v/>
      </c>
      <c r="N10" s="64" t="str">
        <f>IF(OR(ISBLANK(MVNQS03!$J15),MVNQS03!$J15=""),"",MVNQS03!$J15)</f>
        <v xml:space="preserve"> </v>
      </c>
      <c r="O10" s="67" t="str">
        <f>IF(OR(ISBLANK(MVNQS03!$C17),MVNQS03!$C17=""),"",MVNQS03!$C17)</f>
        <v/>
      </c>
      <c r="P10" s="67" t="str">
        <f>IF(OR(ISBLANK(MVNQS03!$C18),MVNQS03!$C18=""),"",MVNQS03!$C18)</f>
        <v/>
      </c>
      <c r="Q10" s="67" t="str">
        <f>IF(OR(ISBLANK(MVNQS03!$C19),MVNQS03!$C19=""),"",MVNQS03!$C19)</f>
        <v/>
      </c>
      <c r="R10" s="67" t="str">
        <f>IF(OR(ISBLANK(MVNQS03!$C20),MVNQS03!$C20=""),"",MVNQS03!$C20)</f>
        <v/>
      </c>
      <c r="S10" s="67" t="str">
        <f>IF(OR(ISBLANK(MVNQS03!$C21),MVNQS03!$C21=""),"",MVNQS03!$C21)</f>
        <v/>
      </c>
      <c r="T10" s="67" t="str">
        <f>IF(OR(ISBLANK(MVNQS03!$C22),MVNQS03!$C22=""),"",MVNQS03!$C22)</f>
        <v/>
      </c>
      <c r="U10" s="67" t="str">
        <f>IF(OR(ISBLANK(MVNQS03!$C23),MVNQS03!$C23=""),"",MVNQS03!$C23)</f>
        <v/>
      </c>
      <c r="V10" s="67" t="str">
        <f>IF(OR(ISBLANK(MVNQS03!$C24),MVNQS03!$C24=""),"",MVNQS03!$C24)</f>
        <v/>
      </c>
      <c r="W10" s="67" t="str">
        <f>IF(OR(ISBLANK(MVNQS03!$C25),MVNQS03!$C25=""),"",MVNQS03!$C25)</f>
        <v/>
      </c>
      <c r="X10" s="67" t="str">
        <f>IF(OR(ISBLANK(MVNQS03!$C27),MVNQS03!$C27=""),"",MVNQS03!$C27)</f>
        <v/>
      </c>
      <c r="Y10" s="64" t="str">
        <f>IF(OR(ISBLANK(MVNQS03!$J21),MVNQS03!$J21=""),"",MVNQS03!$J21)</f>
        <v/>
      </c>
      <c r="Z10" s="64" t="str">
        <f>IF(OR(ISBLANK(MVNQS03!$J22),MVNQS03!$J22=""),"",MVNQS03!$J22)</f>
        <v/>
      </c>
      <c r="AA10" s="67" t="str">
        <f>IF(OR(ISBLANK(MVNQS03!$C31),MVNQS03!$C31=""),"",MVNQS03!$C31)</f>
        <v/>
      </c>
      <c r="AB10" s="67" t="str">
        <f>IF(OR(ISBLANK(MVNQS03!$C32),MVNQS03!$C32=""),"",MVNQS03!$C32)</f>
        <v/>
      </c>
      <c r="AC10" s="67" t="str">
        <f>IF(OR(ISBLANK(MVNQS03!$C33),MVNQS03!$C33=""),"",MVNQS03!$C33)</f>
        <v/>
      </c>
      <c r="AD10" s="67" t="str">
        <f>IF(OR(ISBLANK(MVNQS03!$C34),MVNQS03!$C34=""),"",MVNQS03!$C34)</f>
        <v/>
      </c>
      <c r="AE10" s="71" t="str">
        <f>IF(OR(ISBLANK(MVNQS03!$K29),MVNQS03!$K29=""),"",MVNQS03!$K29)</f>
        <v/>
      </c>
      <c r="AF10" s="64" t="str">
        <f>IF(OR(ISBLANK(MVNQS03!$K30),MVNQS03!$K30=""),"",MVNQS03!$K30)</f>
        <v/>
      </c>
      <c r="AG10" s="64" t="str">
        <f>IF(OR(ISBLANK(MVNQS03!$K31),MVNQS03!$K31=""),"",MVNQS03!$K31)</f>
        <v/>
      </c>
      <c r="AH10" s="64" t="str">
        <f>IF(OR(ISBLANK(MVNQS03!$K32),MVNQS03!$K32=""),"",MVNQS03!$K32)</f>
        <v/>
      </c>
    </row>
    <row r="11" spans="1:34" s="66" customFormat="1" x14ac:dyDescent="0.25"/>
    <row r="15" spans="1:34" x14ac:dyDescent="0.25">
      <c r="B15" s="64"/>
      <c r="C15" s="67"/>
      <c r="D15" s="64"/>
      <c r="E15" s="64"/>
    </row>
    <row r="16" spans="1:34" x14ac:dyDescent="0.25">
      <c r="B16" s="64"/>
      <c r="C16" s="67"/>
      <c r="D16" s="64"/>
      <c r="E16" s="64"/>
    </row>
    <row r="17" spans="2:5" x14ac:dyDescent="0.25">
      <c r="B17" s="64"/>
      <c r="C17" s="67"/>
      <c r="D17" s="64"/>
      <c r="E17" s="64"/>
    </row>
    <row r="18" spans="2:5" x14ac:dyDescent="0.25">
      <c r="B18" s="64"/>
      <c r="C18" s="67"/>
      <c r="D18" s="64"/>
      <c r="E18" s="64"/>
    </row>
    <row r="19" spans="2:5" x14ac:dyDescent="0.25">
      <c r="C19" s="67"/>
      <c r="D19" s="64"/>
      <c r="E19" s="64"/>
    </row>
    <row r="20" spans="2:5" x14ac:dyDescent="0.25">
      <c r="C20" s="67"/>
      <c r="E20" s="64"/>
    </row>
    <row r="21" spans="2:5" x14ac:dyDescent="0.25">
      <c r="B21" s="65"/>
      <c r="C21" s="67"/>
      <c r="D21" s="64"/>
      <c r="E21" s="64"/>
    </row>
    <row r="22" spans="2:5" x14ac:dyDescent="0.25">
      <c r="B22" s="64"/>
      <c r="C22" s="67"/>
      <c r="D22" s="64"/>
      <c r="E22" s="64"/>
    </row>
    <row r="23" spans="2:5" x14ac:dyDescent="0.25">
      <c r="B23" s="64"/>
      <c r="C23" s="67"/>
      <c r="D23" s="64"/>
      <c r="E23" s="64"/>
    </row>
    <row r="24" spans="2:5" x14ac:dyDescent="0.25">
      <c r="B24" s="65"/>
      <c r="C24" s="67"/>
      <c r="D24" s="64"/>
      <c r="E24" s="64"/>
    </row>
    <row r="25" spans="2:5" x14ac:dyDescent="0.25">
      <c r="B25" s="64"/>
      <c r="C25" s="67"/>
      <c r="D25" s="64"/>
      <c r="E25" s="64"/>
    </row>
    <row r="26" spans="2:5" x14ac:dyDescent="0.25">
      <c r="B26" s="64"/>
      <c r="C26" s="67"/>
      <c r="D26" s="64"/>
      <c r="E26" s="64"/>
    </row>
    <row r="27" spans="2:5" x14ac:dyDescent="0.25">
      <c r="B27" s="65"/>
      <c r="C27" s="67"/>
    </row>
    <row r="28" spans="2:5" x14ac:dyDescent="0.25">
      <c r="B28" s="64"/>
      <c r="C28" s="67"/>
    </row>
    <row r="29" spans="2:5" x14ac:dyDescent="0.25">
      <c r="B29" s="64"/>
      <c r="C29" s="67"/>
    </row>
    <row r="30" spans="2:5" x14ac:dyDescent="0.25">
      <c r="B30" s="64"/>
      <c r="C30" s="67"/>
    </row>
    <row r="31" spans="2:5" x14ac:dyDescent="0.25">
      <c r="B31" s="64"/>
      <c r="C31" s="67"/>
    </row>
    <row r="32" spans="2:5" x14ac:dyDescent="0.25">
      <c r="C32" s="67"/>
    </row>
    <row r="33" spans="2:7" x14ac:dyDescent="0.25">
      <c r="B33" s="64"/>
      <c r="C33" s="67"/>
      <c r="F33" s="64"/>
      <c r="G33" s="64"/>
    </row>
    <row r="34" spans="2:7" x14ac:dyDescent="0.25">
      <c r="B34" s="64"/>
      <c r="C34" s="67"/>
      <c r="F34" s="64"/>
      <c r="G34" s="64"/>
    </row>
    <row r="35" spans="2:7" x14ac:dyDescent="0.25">
      <c r="B35" s="64"/>
      <c r="C35" s="67"/>
      <c r="F35" s="64"/>
      <c r="G35" s="64"/>
    </row>
    <row r="36" spans="2:7" x14ac:dyDescent="0.25">
      <c r="B36" s="64"/>
      <c r="C36" s="67"/>
      <c r="F36" s="64"/>
      <c r="G36" s="64"/>
    </row>
    <row r="37" spans="2:7" x14ac:dyDescent="0.25">
      <c r="B37" s="64"/>
      <c r="C37" s="67"/>
    </row>
    <row r="38" spans="2:7" x14ac:dyDescent="0.25">
      <c r="B38" s="64"/>
      <c r="C38" s="67"/>
    </row>
  </sheetData>
  <sheetProtection password="C420" sheet="1" objects="1" scenarios="1"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5"/>
  <sheetViews>
    <sheetView topLeftCell="Q1" zoomScaleNormal="100" workbookViewId="0">
      <selection activeCell="T8" sqref="T8"/>
    </sheetView>
  </sheetViews>
  <sheetFormatPr defaultRowHeight="13.2" x14ac:dyDescent="0.25"/>
  <cols>
    <col min="1" max="1" width="17.6640625" bestFit="1" customWidth="1"/>
    <col min="2" max="2" width="17.6640625" style="51" bestFit="1" customWidth="1"/>
    <col min="3" max="3" width="26.6640625" style="51" customWidth="1"/>
    <col min="4" max="4" width="21.5546875" style="51" bestFit="1" customWidth="1"/>
    <col min="5" max="5" width="27.88671875" style="51" bestFit="1" customWidth="1"/>
    <col min="6" max="6" width="23.44140625" style="51" bestFit="1" customWidth="1"/>
    <col min="7" max="7" width="22.109375" style="51" bestFit="1" customWidth="1"/>
    <col min="8" max="8" width="22.109375" style="51" customWidth="1"/>
    <col min="9" max="9" width="17.5546875" style="51" bestFit="1" customWidth="1"/>
    <col min="10" max="10" width="16.6640625" style="51" bestFit="1" customWidth="1"/>
    <col min="11" max="11" width="9.5546875" style="51" bestFit="1" customWidth="1"/>
    <col min="12" max="12" width="13.88671875" style="51" bestFit="1" customWidth="1"/>
    <col min="13" max="13" width="21.88671875" style="51" bestFit="1" customWidth="1"/>
    <col min="14" max="14" width="19.44140625" style="51" customWidth="1"/>
    <col min="15" max="15" width="29.6640625" style="51" bestFit="1" customWidth="1"/>
    <col min="16" max="16" width="14" style="51" bestFit="1" customWidth="1"/>
    <col min="17" max="17" width="15.33203125" style="51" bestFit="1" customWidth="1"/>
    <col min="18" max="18" width="21.109375" customWidth="1"/>
    <col min="19" max="19" width="22.5546875" bestFit="1" customWidth="1"/>
    <col min="20" max="20" width="13.88671875" bestFit="1" customWidth="1"/>
    <col min="21" max="21" width="24.5546875" bestFit="1" customWidth="1"/>
    <col min="22" max="22" width="13.44140625" bestFit="1" customWidth="1"/>
  </cols>
  <sheetData>
    <row r="1" spans="1:37" x14ac:dyDescent="0.25">
      <c r="A1" t="s">
        <v>67</v>
      </c>
      <c r="B1" s="23" t="s">
        <v>68</v>
      </c>
      <c r="C1" s="24" t="s">
        <v>69</v>
      </c>
      <c r="D1" s="25" t="s">
        <v>70</v>
      </c>
      <c r="E1" s="26" t="s">
        <v>71</v>
      </c>
      <c r="F1" s="27" t="s">
        <v>72</v>
      </c>
      <c r="G1" s="28" t="s">
        <v>73</v>
      </c>
      <c r="H1" s="27" t="s">
        <v>74</v>
      </c>
      <c r="I1" s="27" t="s">
        <v>75</v>
      </c>
      <c r="J1" s="28" t="s">
        <v>76</v>
      </c>
      <c r="K1" s="27" t="s">
        <v>77</v>
      </c>
      <c r="L1" s="28" t="s">
        <v>78</v>
      </c>
      <c r="M1" s="27" t="s">
        <v>79</v>
      </c>
      <c r="N1" s="28" t="s">
        <v>342</v>
      </c>
      <c r="O1" s="27" t="s">
        <v>80</v>
      </c>
      <c r="P1" s="28" t="s">
        <v>81</v>
      </c>
      <c r="Q1" s="23" t="s">
        <v>82</v>
      </c>
      <c r="R1" s="29" t="s">
        <v>83</v>
      </c>
      <c r="S1" s="30" t="s">
        <v>84</v>
      </c>
      <c r="T1" s="29" t="s">
        <v>85</v>
      </c>
      <c r="U1" s="30" t="s">
        <v>103</v>
      </c>
      <c r="V1" s="31" t="s">
        <v>86</v>
      </c>
    </row>
    <row r="2" spans="1:37" x14ac:dyDescent="0.25">
      <c r="A2" t="s">
        <v>87</v>
      </c>
      <c r="B2" s="32" t="s">
        <v>88</v>
      </c>
      <c r="C2" s="33" t="s">
        <v>89</v>
      </c>
      <c r="D2" s="34" t="s">
        <v>90</v>
      </c>
      <c r="E2" s="33" t="s">
        <v>91</v>
      </c>
      <c r="F2" s="35" t="s">
        <v>92</v>
      </c>
      <c r="G2" s="36" t="s">
        <v>93</v>
      </c>
      <c r="H2" s="34" t="s">
        <v>343</v>
      </c>
      <c r="I2" s="34" t="s">
        <v>362</v>
      </c>
      <c r="J2" s="36" t="s">
        <v>94</v>
      </c>
      <c r="K2" s="34" t="s">
        <v>95</v>
      </c>
      <c r="L2" s="37" t="s">
        <v>96</v>
      </c>
      <c r="M2" s="38" t="s">
        <v>97</v>
      </c>
      <c r="N2" s="36" t="s">
        <v>342</v>
      </c>
      <c r="O2" s="39" t="s">
        <v>99</v>
      </c>
      <c r="P2" s="33" t="s">
        <v>100</v>
      </c>
      <c r="Q2" s="38" t="s">
        <v>101</v>
      </c>
      <c r="R2" s="40" t="s">
        <v>102</v>
      </c>
      <c r="S2" s="41" t="s">
        <v>263</v>
      </c>
      <c r="T2" s="42" t="s">
        <v>254</v>
      </c>
      <c r="U2" s="43" t="s">
        <v>103</v>
      </c>
      <c r="V2" s="44" t="s">
        <v>104</v>
      </c>
      <c r="W2" t="s">
        <v>298</v>
      </c>
      <c r="X2" t="s">
        <v>290</v>
      </c>
      <c r="Y2" t="s">
        <v>294</v>
      </c>
      <c r="Z2" t="s">
        <v>284</v>
      </c>
      <c r="AA2" t="s">
        <v>272</v>
      </c>
      <c r="AB2" t="s">
        <v>275</v>
      </c>
      <c r="AC2" t="s">
        <v>259</v>
      </c>
      <c r="AD2" t="s">
        <v>270</v>
      </c>
      <c r="AE2">
        <v>70</v>
      </c>
      <c r="AF2" t="s">
        <v>302</v>
      </c>
      <c r="AG2" t="s">
        <v>282</v>
      </c>
      <c r="AH2" t="s">
        <v>278</v>
      </c>
      <c r="AI2" t="s">
        <v>314</v>
      </c>
      <c r="AJ2" t="s">
        <v>319</v>
      </c>
      <c r="AK2" t="s">
        <v>349</v>
      </c>
    </row>
    <row r="3" spans="1:37" x14ac:dyDescent="0.25">
      <c r="B3" s="32" t="s">
        <v>105</v>
      </c>
      <c r="C3" s="33" t="s">
        <v>106</v>
      </c>
      <c r="D3" s="34" t="s">
        <v>107</v>
      </c>
      <c r="E3" s="36" t="s">
        <v>108</v>
      </c>
      <c r="F3" s="35" t="s">
        <v>109</v>
      </c>
      <c r="G3" s="36" t="s">
        <v>110</v>
      </c>
      <c r="H3" s="34" t="s">
        <v>344</v>
      </c>
      <c r="I3" s="34" t="s">
        <v>124</v>
      </c>
      <c r="J3" s="36" t="s">
        <v>112</v>
      </c>
      <c r="K3" s="34" t="s">
        <v>113</v>
      </c>
      <c r="L3" s="37" t="s">
        <v>114</v>
      </c>
      <c r="M3" s="35" t="s">
        <v>115</v>
      </c>
      <c r="N3" s="36" t="s">
        <v>98</v>
      </c>
      <c r="O3" s="39" t="s">
        <v>117</v>
      </c>
      <c r="P3" s="33" t="s">
        <v>118</v>
      </c>
      <c r="Q3" s="38" t="s">
        <v>119</v>
      </c>
      <c r="R3" s="40" t="s">
        <v>8</v>
      </c>
      <c r="S3" s="41" t="s">
        <v>264</v>
      </c>
      <c r="T3" s="42" t="s">
        <v>252</v>
      </c>
      <c r="U3" s="43" t="s">
        <v>120</v>
      </c>
      <c r="V3" s="45" t="s">
        <v>121</v>
      </c>
      <c r="W3" t="s">
        <v>299</v>
      </c>
      <c r="X3" t="s">
        <v>291</v>
      </c>
      <c r="Y3" t="s">
        <v>295</v>
      </c>
      <c r="Z3" t="s">
        <v>285</v>
      </c>
      <c r="AA3" t="s">
        <v>262</v>
      </c>
      <c r="AB3" t="s">
        <v>276</v>
      </c>
      <c r="AC3" t="s">
        <v>260</v>
      </c>
      <c r="AD3" t="s">
        <v>271</v>
      </c>
      <c r="AE3">
        <v>60</v>
      </c>
      <c r="AF3" t="s">
        <v>303</v>
      </c>
      <c r="AG3" t="s">
        <v>283</v>
      </c>
      <c r="AH3" t="s">
        <v>279</v>
      </c>
      <c r="AI3" t="s">
        <v>315</v>
      </c>
      <c r="AJ3" t="s">
        <v>320</v>
      </c>
      <c r="AK3" t="s">
        <v>350</v>
      </c>
    </row>
    <row r="4" spans="1:37" x14ac:dyDescent="0.25">
      <c r="B4" s="32"/>
      <c r="C4" s="33" t="s">
        <v>122</v>
      </c>
      <c r="D4" s="34" t="s">
        <v>123</v>
      </c>
      <c r="E4" s="33"/>
      <c r="F4" s="32"/>
      <c r="G4" s="33"/>
      <c r="H4" s="34" t="s">
        <v>345</v>
      </c>
      <c r="I4" s="34" t="s">
        <v>305</v>
      </c>
      <c r="J4" s="36" t="s">
        <v>125</v>
      </c>
      <c r="K4" s="34" t="s">
        <v>126</v>
      </c>
      <c r="L4" s="37" t="s">
        <v>127</v>
      </c>
      <c r="M4" s="35" t="s">
        <v>128</v>
      </c>
      <c r="N4" s="36" t="s">
        <v>116</v>
      </c>
      <c r="O4" s="32" t="s">
        <v>357</v>
      </c>
      <c r="P4" s="33" t="s">
        <v>130</v>
      </c>
      <c r="Q4" s="38" t="s">
        <v>131</v>
      </c>
      <c r="R4" s="40" t="s">
        <v>132</v>
      </c>
      <c r="S4" s="46" t="s">
        <v>265</v>
      </c>
      <c r="T4" s="42" t="s">
        <v>304</v>
      </c>
      <c r="U4" s="46"/>
      <c r="V4" s="45" t="s">
        <v>133</v>
      </c>
      <c r="W4" t="s">
        <v>300</v>
      </c>
      <c r="X4" t="s">
        <v>292</v>
      </c>
      <c r="Y4" t="s">
        <v>296</v>
      </c>
      <c r="Z4" t="s">
        <v>286</v>
      </c>
      <c r="AA4" t="s">
        <v>273</v>
      </c>
      <c r="AB4" t="s">
        <v>277</v>
      </c>
      <c r="AC4" t="s">
        <v>261</v>
      </c>
      <c r="AE4">
        <v>45</v>
      </c>
      <c r="AG4" t="s">
        <v>126</v>
      </c>
      <c r="AH4" t="s">
        <v>280</v>
      </c>
      <c r="AI4" t="s">
        <v>316</v>
      </c>
      <c r="AJ4" t="s">
        <v>321</v>
      </c>
      <c r="AK4" t="s">
        <v>351</v>
      </c>
    </row>
    <row r="5" spans="1:37" x14ac:dyDescent="0.25">
      <c r="B5" s="32"/>
      <c r="C5" s="33"/>
      <c r="D5" s="34" t="s">
        <v>134</v>
      </c>
      <c r="E5" s="33"/>
      <c r="F5" s="32"/>
      <c r="G5" s="33"/>
      <c r="H5" s="34" t="s">
        <v>346</v>
      </c>
      <c r="I5" s="34" t="s">
        <v>328</v>
      </c>
      <c r="J5" s="37" t="s">
        <v>136</v>
      </c>
      <c r="K5" s="32"/>
      <c r="L5" s="33"/>
      <c r="M5" s="35" t="s">
        <v>137</v>
      </c>
      <c r="N5" s="37" t="s">
        <v>129</v>
      </c>
      <c r="O5" s="32" t="s">
        <v>126</v>
      </c>
      <c r="P5" s="33"/>
      <c r="Q5" s="38" t="s">
        <v>139</v>
      </c>
      <c r="R5" s="42"/>
      <c r="S5" s="46" t="s">
        <v>266</v>
      </c>
      <c r="T5" s="42" t="s">
        <v>253</v>
      </c>
      <c r="U5" s="46"/>
      <c r="V5" s="45" t="s">
        <v>140</v>
      </c>
      <c r="W5" t="s">
        <v>301</v>
      </c>
      <c r="X5" t="s">
        <v>293</v>
      </c>
      <c r="Y5" t="s">
        <v>297</v>
      </c>
      <c r="Z5" t="s">
        <v>287</v>
      </c>
      <c r="AA5" t="s">
        <v>274</v>
      </c>
      <c r="AB5" t="s">
        <v>126</v>
      </c>
      <c r="AC5" t="s">
        <v>262</v>
      </c>
      <c r="AH5" t="s">
        <v>281</v>
      </c>
      <c r="AI5" t="s">
        <v>317</v>
      </c>
      <c r="AJ5" t="s">
        <v>330</v>
      </c>
      <c r="AK5" t="s">
        <v>352</v>
      </c>
    </row>
    <row r="6" spans="1:37" x14ac:dyDescent="0.25">
      <c r="B6" s="32"/>
      <c r="C6" s="33"/>
      <c r="D6" s="34" t="s">
        <v>141</v>
      </c>
      <c r="E6" s="33"/>
      <c r="F6" s="32"/>
      <c r="G6" s="33"/>
      <c r="H6" s="34" t="s">
        <v>269</v>
      </c>
      <c r="I6" s="34" t="s">
        <v>157</v>
      </c>
      <c r="J6" s="37" t="s">
        <v>142</v>
      </c>
      <c r="K6" s="32"/>
      <c r="L6" s="33"/>
      <c r="M6" s="35" t="s">
        <v>143</v>
      </c>
      <c r="N6" s="37" t="s">
        <v>138</v>
      </c>
      <c r="O6" s="32"/>
      <c r="P6" s="33"/>
      <c r="Q6" s="38" t="s">
        <v>145</v>
      </c>
      <c r="R6" s="42"/>
      <c r="S6" s="46" t="s">
        <v>267</v>
      </c>
      <c r="T6" s="42" t="s">
        <v>255</v>
      </c>
      <c r="U6" s="46"/>
      <c r="V6" s="45" t="s">
        <v>146</v>
      </c>
      <c r="W6" t="s">
        <v>126</v>
      </c>
      <c r="Y6" t="s">
        <v>126</v>
      </c>
      <c r="Z6" t="s">
        <v>288</v>
      </c>
      <c r="AA6" t="s">
        <v>126</v>
      </c>
      <c r="AB6" t="s">
        <v>156</v>
      </c>
      <c r="AC6" t="s">
        <v>142</v>
      </c>
      <c r="AH6" t="s">
        <v>126</v>
      </c>
      <c r="AI6" t="s">
        <v>318</v>
      </c>
      <c r="AJ6" t="s">
        <v>322</v>
      </c>
      <c r="AK6" t="s">
        <v>353</v>
      </c>
    </row>
    <row r="7" spans="1:37" x14ac:dyDescent="0.25">
      <c r="B7" s="32"/>
      <c r="C7" s="33"/>
      <c r="D7" s="34" t="s">
        <v>147</v>
      </c>
      <c r="E7" s="33"/>
      <c r="F7" s="32"/>
      <c r="G7" s="33"/>
      <c r="H7" s="34" t="s">
        <v>268</v>
      </c>
      <c r="I7" s="34" t="s">
        <v>306</v>
      </c>
      <c r="J7" s="37" t="s">
        <v>148</v>
      </c>
      <c r="K7" s="32"/>
      <c r="L7" s="33"/>
      <c r="M7" s="38" t="s">
        <v>149</v>
      </c>
      <c r="N7" s="37" t="s">
        <v>144</v>
      </c>
      <c r="O7" s="32"/>
      <c r="P7" s="33"/>
      <c r="Q7" s="38" t="s">
        <v>151</v>
      </c>
      <c r="R7" s="42"/>
      <c r="S7" s="46"/>
      <c r="T7" s="42" t="s">
        <v>256</v>
      </c>
      <c r="U7" s="46"/>
      <c r="V7" s="45" t="s">
        <v>152</v>
      </c>
      <c r="Z7" t="s">
        <v>289</v>
      </c>
      <c r="AC7" t="s">
        <v>126</v>
      </c>
      <c r="AJ7" t="s">
        <v>323</v>
      </c>
      <c r="AK7" t="s">
        <v>354</v>
      </c>
    </row>
    <row r="8" spans="1:37" x14ac:dyDescent="0.25">
      <c r="B8" s="32"/>
      <c r="C8" s="33"/>
      <c r="D8" s="34" t="s">
        <v>153</v>
      </c>
      <c r="E8" s="33"/>
      <c r="F8" s="32"/>
      <c r="G8" s="33"/>
      <c r="H8" s="34" t="s">
        <v>347</v>
      </c>
      <c r="I8" s="34" t="s">
        <v>111</v>
      </c>
      <c r="J8" s="37" t="s">
        <v>154</v>
      </c>
      <c r="K8" s="32"/>
      <c r="L8" s="33"/>
      <c r="M8" s="38" t="s">
        <v>366</v>
      </c>
      <c r="N8" s="33" t="s">
        <v>150</v>
      </c>
      <c r="O8" s="32"/>
      <c r="P8" s="33"/>
      <c r="Q8" s="38" t="s">
        <v>155</v>
      </c>
      <c r="R8" s="42"/>
      <c r="S8" s="46"/>
      <c r="T8" s="42" t="s">
        <v>358</v>
      </c>
      <c r="U8" s="46"/>
      <c r="V8" s="47" t="s">
        <v>156</v>
      </c>
      <c r="AJ8" t="s">
        <v>324</v>
      </c>
      <c r="AK8" t="s">
        <v>355</v>
      </c>
    </row>
    <row r="9" spans="1:37" x14ac:dyDescent="0.25">
      <c r="B9" s="32"/>
      <c r="C9" s="33"/>
      <c r="D9" s="32"/>
      <c r="E9" s="33"/>
      <c r="F9" s="32"/>
      <c r="G9" s="33"/>
      <c r="H9" s="34" t="s">
        <v>348</v>
      </c>
      <c r="I9" s="34" t="s">
        <v>135</v>
      </c>
      <c r="J9" s="37" t="s">
        <v>158</v>
      </c>
      <c r="K9" s="32"/>
      <c r="L9" s="33"/>
      <c r="M9" s="32"/>
      <c r="N9" s="33"/>
      <c r="O9" s="32"/>
      <c r="P9" s="33"/>
      <c r="Q9" s="38" t="s">
        <v>159</v>
      </c>
      <c r="R9" s="42"/>
      <c r="S9" s="46"/>
      <c r="T9" s="42"/>
      <c r="U9" s="46"/>
      <c r="V9" s="47"/>
      <c r="AJ9" t="s">
        <v>331</v>
      </c>
      <c r="AK9" t="s">
        <v>356</v>
      </c>
    </row>
    <row r="10" spans="1:37" x14ac:dyDescent="0.25">
      <c r="B10" s="32"/>
      <c r="C10" s="33"/>
      <c r="D10" s="32"/>
      <c r="E10" s="33"/>
      <c r="F10" s="32"/>
      <c r="G10" s="33"/>
      <c r="H10" s="34" t="e">
        <v>#N/A</v>
      </c>
      <c r="I10" s="34" t="s">
        <v>161</v>
      </c>
      <c r="J10" s="37" t="s">
        <v>160</v>
      </c>
      <c r="K10" s="32"/>
      <c r="L10" s="33"/>
      <c r="M10" s="32"/>
      <c r="N10" s="33"/>
      <c r="O10" s="32"/>
      <c r="P10" s="33"/>
      <c r="Q10" s="32"/>
      <c r="R10" s="42"/>
      <c r="S10" s="46"/>
      <c r="T10" s="42"/>
      <c r="U10" s="46"/>
      <c r="V10" s="47"/>
      <c r="AJ10" t="s">
        <v>325</v>
      </c>
    </row>
    <row r="11" spans="1:37" x14ac:dyDescent="0.25">
      <c r="B11" s="32"/>
      <c r="C11" s="33"/>
      <c r="D11" s="32"/>
      <c r="E11" s="33"/>
      <c r="F11" s="32"/>
      <c r="G11" s="33"/>
      <c r="H11" s="35" t="e">
        <v>#N/A</v>
      </c>
      <c r="I11" s="35" t="s">
        <v>329</v>
      </c>
      <c r="J11" s="37" t="s">
        <v>162</v>
      </c>
      <c r="K11" s="32"/>
      <c r="L11" s="33"/>
      <c r="M11" s="32"/>
      <c r="N11" s="33"/>
      <c r="O11" s="32"/>
      <c r="P11" s="33"/>
      <c r="Q11" s="32"/>
      <c r="R11" s="42"/>
      <c r="S11" s="46"/>
      <c r="T11" s="42"/>
      <c r="U11" s="46"/>
      <c r="V11" s="47"/>
      <c r="AJ11" t="s">
        <v>326</v>
      </c>
    </row>
    <row r="12" spans="1:37" x14ac:dyDescent="0.25">
      <c r="B12" s="32"/>
      <c r="C12" s="33"/>
      <c r="D12" s="32"/>
      <c r="E12" s="33"/>
      <c r="F12" s="32"/>
      <c r="G12" s="33"/>
      <c r="H12" s="38" t="e">
        <v>#N/A</v>
      </c>
      <c r="I12" s="38" t="s">
        <v>307</v>
      </c>
      <c r="J12" s="37" t="s">
        <v>163</v>
      </c>
      <c r="K12" s="32"/>
      <c r="L12" s="33"/>
      <c r="M12" s="32"/>
      <c r="N12" s="33"/>
      <c r="O12" s="32"/>
      <c r="P12" s="33"/>
      <c r="Q12" s="32"/>
      <c r="R12" s="42"/>
      <c r="S12" s="46"/>
      <c r="T12" s="42"/>
      <c r="U12" s="46"/>
      <c r="V12" s="47"/>
      <c r="AJ12" t="s">
        <v>332</v>
      </c>
    </row>
    <row r="13" spans="1:37" x14ac:dyDescent="0.25">
      <c r="B13" s="32"/>
      <c r="C13" s="33"/>
      <c r="D13" s="32"/>
      <c r="E13" s="33"/>
      <c r="F13" s="32"/>
      <c r="G13" s="33"/>
      <c r="H13" s="32"/>
      <c r="I13" s="32" t="s">
        <v>363</v>
      </c>
      <c r="J13" s="37" t="s">
        <v>164</v>
      </c>
      <c r="K13" s="32"/>
      <c r="L13" s="33"/>
      <c r="M13" s="32"/>
      <c r="N13" s="33"/>
      <c r="O13" s="32"/>
      <c r="P13" s="33"/>
      <c r="Q13" s="32"/>
      <c r="R13" s="42"/>
      <c r="S13" s="46"/>
      <c r="T13" s="42"/>
      <c r="U13" s="46"/>
      <c r="V13" s="47"/>
      <c r="AJ13" t="s">
        <v>327</v>
      </c>
    </row>
    <row r="14" spans="1:37" x14ac:dyDescent="0.25">
      <c r="B14" s="32"/>
      <c r="C14" s="33"/>
      <c r="D14" s="32"/>
      <c r="E14" s="33"/>
      <c r="F14" s="32"/>
      <c r="G14" s="33"/>
      <c r="H14" s="32"/>
      <c r="I14" s="32" t="s">
        <v>364</v>
      </c>
      <c r="J14" s="37" t="s">
        <v>165</v>
      </c>
      <c r="K14" s="32"/>
      <c r="L14" s="33"/>
      <c r="M14" s="32"/>
      <c r="N14" s="33"/>
      <c r="O14" s="32"/>
      <c r="P14" s="33"/>
      <c r="Q14" s="32"/>
      <c r="R14" s="42"/>
      <c r="S14" s="46"/>
      <c r="T14" s="42"/>
      <c r="U14" s="46"/>
      <c r="V14" s="47"/>
      <c r="AJ14" t="s">
        <v>333</v>
      </c>
    </row>
    <row r="15" spans="1:37" x14ac:dyDescent="0.25">
      <c r="B15" s="32"/>
      <c r="C15" s="33"/>
      <c r="D15" s="32"/>
      <c r="E15" s="33"/>
      <c r="F15" s="32"/>
      <c r="G15" s="33"/>
      <c r="H15" s="32"/>
      <c r="I15" s="32" t="s">
        <v>365</v>
      </c>
      <c r="J15" s="37" t="s">
        <v>166</v>
      </c>
      <c r="K15" s="32"/>
      <c r="L15" s="33"/>
      <c r="M15" s="32"/>
      <c r="N15" s="33"/>
      <c r="O15" s="32"/>
      <c r="P15" s="33"/>
      <c r="Q15" s="32"/>
      <c r="R15" s="42"/>
      <c r="S15" s="46"/>
      <c r="T15" s="42"/>
      <c r="U15" s="46"/>
      <c r="V15" s="47"/>
      <c r="AJ15" t="s">
        <v>334</v>
      </c>
    </row>
    <row r="16" spans="1:37" x14ac:dyDescent="0.25">
      <c r="B16" s="48"/>
      <c r="C16" s="49"/>
      <c r="D16" s="48"/>
      <c r="E16" s="49"/>
      <c r="F16" s="48"/>
      <c r="G16" s="49"/>
      <c r="H16" s="50"/>
      <c r="I16" s="48"/>
      <c r="J16" s="49"/>
      <c r="K16" s="48"/>
      <c r="L16" s="49"/>
      <c r="M16" s="48"/>
      <c r="N16" s="49"/>
      <c r="O16" s="48"/>
      <c r="P16" s="49"/>
      <c r="Q16" s="48"/>
      <c r="R16" s="42"/>
      <c r="S16" s="46"/>
      <c r="T16" s="42"/>
      <c r="U16" s="46"/>
      <c r="V16" s="47"/>
      <c r="AJ16" t="s">
        <v>335</v>
      </c>
    </row>
    <row r="17" spans="1:36" x14ac:dyDescent="0.25">
      <c r="B17" s="32"/>
      <c r="C17" s="33"/>
      <c r="D17" s="32"/>
      <c r="E17" s="33"/>
      <c r="F17" s="32"/>
      <c r="G17" s="33"/>
      <c r="H17" s="32"/>
      <c r="I17" s="32"/>
      <c r="J17" s="33"/>
      <c r="K17" s="32"/>
      <c r="L17" s="33"/>
      <c r="M17" s="32"/>
      <c r="N17" s="33"/>
      <c r="O17" s="32"/>
      <c r="P17" s="33"/>
      <c r="Q17" s="32"/>
      <c r="R17" s="42"/>
      <c r="S17" s="46"/>
      <c r="T17" s="42"/>
      <c r="U17" s="46"/>
      <c r="V17" s="47"/>
      <c r="AJ17" t="s">
        <v>336</v>
      </c>
    </row>
    <row r="18" spans="1:36" x14ac:dyDescent="0.25">
      <c r="B18" s="32"/>
      <c r="C18" s="33"/>
      <c r="D18" s="32"/>
      <c r="E18" s="33"/>
      <c r="F18" s="32"/>
      <c r="G18" s="33"/>
      <c r="H18" s="32"/>
      <c r="I18" s="32"/>
      <c r="J18" s="33"/>
      <c r="K18" s="32"/>
      <c r="L18" s="33"/>
      <c r="M18" s="32"/>
      <c r="N18" s="33"/>
      <c r="O18" s="32"/>
      <c r="P18" s="33"/>
      <c r="Q18" s="32"/>
      <c r="R18" s="42"/>
      <c r="S18" s="46"/>
      <c r="T18" s="42"/>
      <c r="U18" s="46"/>
      <c r="V18" s="47"/>
      <c r="AJ18" t="s">
        <v>337</v>
      </c>
    </row>
    <row r="19" spans="1:36" x14ac:dyDescent="0.25">
      <c r="C19" s="52"/>
      <c r="D19" s="32"/>
      <c r="E19" s="33"/>
      <c r="F19" s="32"/>
      <c r="G19" s="33"/>
      <c r="H19" s="32"/>
      <c r="I19" s="32"/>
      <c r="J19" s="33"/>
      <c r="K19" s="32"/>
      <c r="L19" s="33"/>
      <c r="M19" s="32"/>
      <c r="N19" s="33"/>
      <c r="O19" s="32"/>
      <c r="P19" s="33"/>
      <c r="Q19" s="32"/>
      <c r="R19" s="42"/>
      <c r="S19" s="46"/>
      <c r="T19" s="42"/>
      <c r="U19" s="46"/>
      <c r="V19" s="47"/>
      <c r="AJ19" t="s">
        <v>338</v>
      </c>
    </row>
    <row r="20" spans="1:36" x14ac:dyDescent="0.25">
      <c r="A20" s="53" t="s">
        <v>167</v>
      </c>
      <c r="B20" s="32"/>
      <c r="C20" s="33"/>
      <c r="D20" s="32"/>
      <c r="E20" s="33"/>
      <c r="F20" s="32"/>
      <c r="G20" s="33"/>
      <c r="H20" s="32"/>
      <c r="I20" s="32"/>
      <c r="J20" s="33"/>
      <c r="K20" s="32"/>
      <c r="L20" s="33"/>
      <c r="M20" s="32"/>
      <c r="N20" s="33"/>
      <c r="O20" s="32"/>
      <c r="P20" s="33"/>
      <c r="Q20" s="32"/>
      <c r="R20" s="42"/>
      <c r="S20" s="46"/>
      <c r="T20" s="42"/>
      <c r="U20" s="46"/>
      <c r="V20" s="47"/>
      <c r="AJ20" t="s">
        <v>339</v>
      </c>
    </row>
    <row r="21" spans="1:36" x14ac:dyDescent="0.25">
      <c r="B21" s="46"/>
      <c r="C21" s="42"/>
      <c r="D21" s="46"/>
      <c r="E21" s="42"/>
      <c r="F21" s="46"/>
      <c r="G21" s="42"/>
      <c r="H21" s="54"/>
      <c r="I21" s="46"/>
      <c r="J21" s="42"/>
      <c r="K21" s="46"/>
      <c r="L21" s="42"/>
      <c r="M21" s="46"/>
      <c r="N21" s="42"/>
      <c r="O21" s="46"/>
      <c r="P21" s="42"/>
      <c r="Q21" s="46"/>
      <c r="R21" s="42"/>
      <c r="S21" s="46"/>
      <c r="T21" s="42"/>
      <c r="U21" s="46"/>
      <c r="V21" s="47"/>
      <c r="AJ21" t="s">
        <v>340</v>
      </c>
    </row>
    <row r="22" spans="1:36" x14ac:dyDescent="0.25">
      <c r="A22" s="55" t="s">
        <v>168</v>
      </c>
      <c r="B22" s="51" t="s">
        <v>88</v>
      </c>
      <c r="C22" s="42" t="s">
        <v>88</v>
      </c>
      <c r="D22" s="46" t="s">
        <v>105</v>
      </c>
      <c r="E22" s="42" t="s">
        <v>88</v>
      </c>
      <c r="F22" s="46" t="s">
        <v>88</v>
      </c>
      <c r="G22" s="42" t="s">
        <v>88</v>
      </c>
      <c r="H22" s="54" t="s">
        <v>88</v>
      </c>
      <c r="I22" s="46" t="s">
        <v>88</v>
      </c>
      <c r="J22" s="42" t="s">
        <v>88</v>
      </c>
      <c r="K22" s="46" t="s">
        <v>105</v>
      </c>
      <c r="L22" s="42" t="s">
        <v>88</v>
      </c>
      <c r="M22" s="46" t="s">
        <v>88</v>
      </c>
      <c r="N22" s="42" t="s">
        <v>88</v>
      </c>
      <c r="O22" s="46" t="s">
        <v>88</v>
      </c>
      <c r="P22" s="42" t="s">
        <v>88</v>
      </c>
      <c r="Q22" s="46" t="s">
        <v>88</v>
      </c>
      <c r="R22" s="42" t="s">
        <v>105</v>
      </c>
      <c r="S22" s="46" t="s">
        <v>88</v>
      </c>
      <c r="T22" s="42" t="s">
        <v>105</v>
      </c>
      <c r="U22" s="46" t="s">
        <v>88</v>
      </c>
      <c r="V22" s="47" t="s">
        <v>88</v>
      </c>
      <c r="AJ22" t="s">
        <v>341</v>
      </c>
    </row>
    <row r="23" spans="1:36" x14ac:dyDescent="0.25">
      <c r="B23" s="46"/>
      <c r="C23" s="42"/>
      <c r="D23" s="46"/>
      <c r="E23" s="42"/>
      <c r="F23" s="46"/>
      <c r="G23" s="42"/>
      <c r="H23" s="54"/>
      <c r="I23" s="46"/>
      <c r="J23" s="42"/>
      <c r="K23" s="46"/>
      <c r="L23" s="42"/>
      <c r="M23" s="46" t="s">
        <v>169</v>
      </c>
      <c r="N23" s="42"/>
      <c r="O23" s="46"/>
      <c r="P23" s="42"/>
      <c r="Q23" s="46"/>
      <c r="R23" s="42"/>
      <c r="S23" s="46"/>
      <c r="T23" s="42"/>
      <c r="U23" s="46"/>
      <c r="V23" s="47"/>
      <c r="AJ23" t="s">
        <v>359</v>
      </c>
    </row>
    <row r="24" spans="1:36" x14ac:dyDescent="0.25">
      <c r="C24" s="42"/>
      <c r="D24" s="46"/>
      <c r="E24" s="42"/>
      <c r="F24" s="46"/>
      <c r="G24" s="42"/>
      <c r="H24" s="54"/>
      <c r="I24" s="46"/>
      <c r="J24" s="42"/>
      <c r="K24" s="46"/>
      <c r="L24" s="42"/>
      <c r="M24" s="46"/>
      <c r="N24" s="42"/>
      <c r="O24" s="46"/>
      <c r="P24" s="42"/>
      <c r="Q24" s="46"/>
      <c r="R24" s="42"/>
      <c r="S24" s="46"/>
      <c r="T24" s="42"/>
      <c r="U24" s="46"/>
      <c r="V24" s="47"/>
      <c r="AJ24" t="s">
        <v>360</v>
      </c>
    </row>
    <row r="25" spans="1:36" ht="79.2" x14ac:dyDescent="0.25">
      <c r="A25" s="55" t="s">
        <v>170</v>
      </c>
      <c r="B25" s="56" t="s">
        <v>171</v>
      </c>
      <c r="C25" s="57" t="s">
        <v>172</v>
      </c>
      <c r="D25" s="56" t="s">
        <v>173</v>
      </c>
      <c r="E25" s="57" t="s">
        <v>174</v>
      </c>
      <c r="F25" s="56" t="s">
        <v>175</v>
      </c>
      <c r="G25" s="57" t="s">
        <v>176</v>
      </c>
      <c r="H25" s="58" t="s">
        <v>177</v>
      </c>
      <c r="I25" s="56" t="s">
        <v>178</v>
      </c>
      <c r="J25" s="57" t="s">
        <v>179</v>
      </c>
      <c r="K25" s="56" t="s">
        <v>180</v>
      </c>
      <c r="L25" s="57" t="s">
        <v>181</v>
      </c>
      <c r="M25" s="56" t="s">
        <v>182</v>
      </c>
      <c r="N25" s="57" t="s">
        <v>183</v>
      </c>
      <c r="O25" s="56" t="s">
        <v>184</v>
      </c>
      <c r="P25" s="57" t="s">
        <v>185</v>
      </c>
      <c r="Q25" s="56" t="s">
        <v>186</v>
      </c>
      <c r="R25" s="59" t="s">
        <v>187</v>
      </c>
      <c r="S25" s="60" t="s">
        <v>188</v>
      </c>
      <c r="T25" s="59" t="s">
        <v>189</v>
      </c>
      <c r="U25" s="60" t="s">
        <v>190</v>
      </c>
      <c r="V25" s="61" t="s">
        <v>191</v>
      </c>
      <c r="AJ25" t="s">
        <v>361</v>
      </c>
    </row>
  </sheetData>
  <sheetProtection password="C420" sheet="1" objects="1" scenarios="1"/>
  <protectedRanges>
    <protectedRange sqref="V3:V7" name="Range1"/>
  </protectedRanges>
  <phoneticPr fontId="0" type="noConversion"/>
  <dataValidations xWindow="187" yWindow="453" count="21">
    <dataValidation type="list" showInputMessage="1" showErrorMessage="1" promptTitle="Method 4253" prompt="Select the method used for ASTM 4253" sqref="Q20">
      <formula1>METHOD_4253</formula1>
    </dataValidation>
    <dataValidation type="list" showInputMessage="1" showErrorMessage="1" promptTitle="Method 4254" prompt="Select the method used for ASTM 4254" sqref="P20">
      <formula1>METHOD_4254</formula1>
    </dataValidation>
    <dataValidation type="list" showInputMessage="1" showErrorMessage="1" promptTitle="Cap Method" prompt="Select the Cap method used" sqref="S20">
      <formula1>CAP_METHOD</formula1>
    </dataValidation>
    <dataValidation type="list" allowBlank="1" showInputMessage="1" showErrorMessage="1" promptTitle="Sample Size" prompt="Select the sample size used" sqref="T20">
      <formula1>"SAMPLE_SIZE"</formula1>
    </dataValidation>
    <dataValidation type="list" allowBlank="1" showInputMessage="1" showErrorMessage="1" promptTitle="Sample Dimension" prompt="Select the sample dimension to use to calculate area" sqref="U20">
      <formula1>SAMPLE_DIMENSION</formula1>
    </dataValidation>
    <dataValidation type="list" showInputMessage="1" showErrorMessage="1" promptTitle="Break Type" prompt="Select the type of break" sqref="V20">
      <formula1>BREAK_TYPE</formula1>
    </dataValidation>
    <dataValidation type="list" allowBlank="1" showInputMessage="1" showErrorMessage="1" promptTitle="Delivery Method" prompt="Select the sample delivery method" sqref="R20">
      <formula1>DELIVERY_METHOD</formula1>
    </dataValidation>
    <dataValidation type="list" showInputMessage="1" showErrorMessage="1" promptTitle="Moisture Content Method" prompt="Select the ASTM moisture content method used" sqref="O20">
      <formula1>MOISTURE_CONTENT_METHOD</formula1>
    </dataValidation>
    <dataValidation type="list" showInputMessage="1" showErrorMessage="1" promptTitle="ASTM Method" prompt="Select the appropriate ASTM method used" sqref="N20">
      <formula1>ASTM_METHOD</formula1>
    </dataValidation>
    <dataValidation type="list" showInputMessage="1" showErrorMessage="1" promptTitle="Transmission Mode" prompt="Select the transmission mode" sqref="M20">
      <formula1>TRANSMISSION_MODE</formula1>
    </dataValidation>
    <dataValidation type="list" showInputMessage="1" showErrorMessage="1" promptTitle="Test Result" prompt="Select a test result or info only  " sqref="L20">
      <formula1>TEST_RESULT</formula1>
    </dataValidation>
    <dataValidation type="list" allowBlank="1" showInputMessage="1" showErrorMessage="1" promptTitle="Material Source" prompt="Select the material source" sqref="K20">
      <formula1>MATERIAL_SOURCE</formula1>
    </dataValidation>
    <dataValidation type="list" showInputMessage="1" showErrorMessage="1" promptTitle="Group Symbol" prompt="Select the group symbol" sqref="J20">
      <formula1>GROUP_SYMBOL</formula1>
    </dataValidation>
    <dataValidation type="list" showInputMessage="1" showErrorMessage="1" promptTitle="Soil Feature" prompt="Select the soil feature" sqref="I20">
      <formula1>SOIL_FEATURE</formula1>
    </dataValidation>
    <dataValidation type="list" showInputMessage="1" showErrorMessage="1" promptTitle="Concrete Feature" prompt="Select the concrete feature" sqref="H20">
      <formula1>CONCRETE_FEATURE</formula1>
    </dataValidation>
    <dataValidation type="list" showInputMessage="1" showErrorMessage="1" promptTitle="Preparation Method" prompt="Select the preparation method" sqref="F20">
      <formula1>PREPARATION_METHOD</formula1>
    </dataValidation>
    <dataValidation type="list" showInputMessage="1" showErrorMessage="1" promptTitle="Specific Gravity Method" prompt="Select the specific gravity method used" sqref="E20">
      <formula1>SPECIFIC_GRAVITY_METHOD</formula1>
    </dataValidation>
    <dataValidation type="list" allowBlank="1" showInputMessage="1" showErrorMessage="1" promptTitle="Placement Method" prompt="Select the placement method" sqref="D20">
      <formula1>PLACEMENT_METHOD</formula1>
    </dataValidation>
    <dataValidation type="list" showInputMessage="1" showErrorMessage="1" promptTitle="Lab Type" prompt="Select the labs QA or QC status or IND for Independent pertaining to this contract" sqref="C20">
      <formula1>LAB_TYPE</formula1>
    </dataValidation>
    <dataValidation type="list" showInputMessage="1" showErrorMessage="1" promptTitle="Yes or No" prompt="Yes or No" sqref="B20">
      <formula1>YES_NO</formula1>
    </dataValidation>
    <dataValidation type="list" showInputMessage="1" showErrorMessage="1" promptTitle="Hammer Method" prompt="Select manual or mechanical hammer method" sqref="G20">
      <formula1>HAMMER_METHOD</formula1>
    </dataValidation>
  </dataValidations>
  <pageMargins left="0.75" right="0.75" top="1" bottom="1" header="0.5" footer="0.5"/>
  <pageSetup scale="85" fitToWidth="3" orientation="landscape" horizontalDpi="200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B76F4F30B9054CB1648E20A4C37D9E" ma:contentTypeVersion="3" ma:contentTypeDescription="Create a new document." ma:contentTypeScope="" ma:versionID="0a85ae2725f39a409cdc38b44431d6ce">
  <xsd:schema xmlns:xsd="http://www.w3.org/2001/XMLSchema" xmlns:xs="http://www.w3.org/2001/XMLSchema" xmlns:p="http://schemas.microsoft.com/office/2006/metadata/properties" xmlns:ns2="aa85b83b-660d-4290-9ec1-47333279c438" targetNamespace="http://schemas.microsoft.com/office/2006/metadata/properties" ma:root="true" ma:fieldsID="c9f519cd643e6952f99971913cad84e5" ns2:_="">
    <xsd:import namespace="aa85b83b-660d-4290-9ec1-47333279c438"/>
    <xsd:element name="properties">
      <xsd:complexType>
        <xsd:sequence>
          <xsd:element name="documentManagement">
            <xsd:complexType>
              <xsd:all>
                <xsd:element ref="ns2:TestMaterial"/>
                <xsd:element ref="ns2:MVNQ_x0020_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5b83b-660d-4290-9ec1-47333279c438" elementFormDefault="qualified">
    <xsd:import namespace="http://schemas.microsoft.com/office/2006/documentManagement/types"/>
    <xsd:import namespace="http://schemas.microsoft.com/office/infopath/2007/PartnerControls"/>
    <xsd:element name="TestMaterial" ma:index="8" ma:displayName="Test Material" ma:default="Other" ma:description="Test Material" ma:format="Dropdown" ma:internalName="TestMaterial">
      <xsd:simpleType>
        <xsd:restriction base="dms:Choice">
          <xsd:enumeration value="Soil"/>
          <xsd:enumeration value="Weld"/>
          <xsd:enumeration value="Concrete"/>
          <xsd:enumeration value="Other"/>
        </xsd:restriction>
      </xsd:simpleType>
    </xsd:element>
    <xsd:element name="MVNQ_x0020_Version" ma:index="9" nillable="true" ma:displayName="MVNQ Version" ma:description="MVNQ Version that should reside in the form" ma:internalName="MVNQ_x0020_Version">
      <xsd:simpleType>
        <xsd:restriction base="dms:Text">
          <xsd:maxLength value="6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: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Material xmlns="aa85b83b-660d-4290-9ec1-47333279c438">Soil</TestMaterial>
    <MVNQ_x0020_Version xmlns="aa85b83b-660d-4290-9ec1-47333279c438">111019</MVNQ_x0020_Version>
  </documentManagement>
</p:properties>
</file>

<file path=customXml/itemProps1.xml><?xml version="1.0" encoding="utf-8"?>
<ds:datastoreItem xmlns:ds="http://schemas.openxmlformats.org/officeDocument/2006/customXml" ds:itemID="{D5041E20-B629-4452-A20B-1F613818B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85b83b-660d-4290-9ec1-47333279c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2D959-603A-4BFD-B0C8-7209AC8CE1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C6B25E-F715-4E8C-9230-F953BCA8B83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E5F0EBE-3F34-48D5-AB5D-50C19FB4B3C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42</vt:i4>
      </vt:variant>
    </vt:vector>
  </HeadingPairs>
  <TitlesOfParts>
    <vt:vector size="45" baseType="lpstr">
      <vt:lpstr>MVNQS03</vt:lpstr>
      <vt:lpstr>Data</vt:lpstr>
      <vt:lpstr>Lookup</vt:lpstr>
      <vt:lpstr>BREAK_TYPE</vt:lpstr>
      <vt:lpstr>CALIBRATION_BLOCK_TYPE</vt:lpstr>
      <vt:lpstr>CAP_METHOD</vt:lpstr>
      <vt:lpstr>COMPACTION_HAMMER</vt:lpstr>
      <vt:lpstr>CONCRETE_FEATURE</vt:lpstr>
      <vt:lpstr>COUPLANT</vt:lpstr>
      <vt:lpstr>CURRENT</vt:lpstr>
      <vt:lpstr>DELIVERY_METHOD</vt:lpstr>
      <vt:lpstr>DEMAGNETIZING_METHOD</vt:lpstr>
      <vt:lpstr>DEVELOPER</vt:lpstr>
      <vt:lpstr>EMULSIFIER</vt:lpstr>
      <vt:lpstr>FIELD_DIRECTION</vt:lpstr>
      <vt:lpstr>FORM_DATA</vt:lpstr>
      <vt:lpstr>GROUP_SYMBOL</vt:lpstr>
      <vt:lpstr>INFO_DATA</vt:lpstr>
      <vt:lpstr>INSPECTION_TYPE</vt:lpstr>
      <vt:lpstr>JOINT_TYPE</vt:lpstr>
      <vt:lpstr>LAB_TYPE</vt:lpstr>
      <vt:lpstr>MAGNETIC_PARTICULATE</vt:lpstr>
      <vt:lpstr>MAGNETIC_PARTICULATE_APPLICATION</vt:lpstr>
      <vt:lpstr>MAGNETIZING_COMPONENT</vt:lpstr>
      <vt:lpstr>MATERIAL_SOURCE</vt:lpstr>
      <vt:lpstr>METHOD_4253</vt:lpstr>
      <vt:lpstr>METHOD_4254</vt:lpstr>
      <vt:lpstr>MOISTURE_CONTENT_METHOD</vt:lpstr>
      <vt:lpstr>PENETRANT</vt:lpstr>
      <vt:lpstr>PLACEMENT_METHOD</vt:lpstr>
      <vt:lpstr>PREPARATION_METHOD</vt:lpstr>
      <vt:lpstr>MVNQS03!Print_Area</vt:lpstr>
      <vt:lpstr>SAMPLE_DIMENSIONS</vt:lpstr>
      <vt:lpstr>SAMPLE_SIZE</vt:lpstr>
      <vt:lpstr>SIEVE_TYPE</vt:lpstr>
      <vt:lpstr>SOIL_FEATURE</vt:lpstr>
      <vt:lpstr>SOURCE_DATA</vt:lpstr>
      <vt:lpstr>SPEC_DATA</vt:lpstr>
      <vt:lpstr>SPECIFIC_GRAVITY_METHOD</vt:lpstr>
      <vt:lpstr>TEST_DATA</vt:lpstr>
      <vt:lpstr>TEST_METHOD</vt:lpstr>
      <vt:lpstr>TEST_RESULT</vt:lpstr>
      <vt:lpstr>TRANSMISSION_MODE</vt:lpstr>
      <vt:lpstr>WEDGE_ANGLE</vt:lpstr>
      <vt:lpstr>YES_NO</vt:lpstr>
    </vt:vector>
  </TitlesOfParts>
  <Manager>Bennie Benson</Manager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Field Density Sand Cone Method - ASTM D 1556</dc:title>
  <dc:subject>Sand Cone Soil</dc:subject>
  <dc:creator>Romanov, Andrey CIV USARMY CEMVN (USA)</dc:creator>
  <cp:keywords>MVNQS03</cp:keywords>
  <cp:lastModifiedBy>Romanov, Andrey CIV USARMY CEMVN (USA)</cp:lastModifiedBy>
  <cp:lastPrinted>2011-10-19T15:15:12Z</cp:lastPrinted>
  <dcterms:created xsi:type="dcterms:W3CDTF">2007-01-16T16:43:26Z</dcterms:created>
  <dcterms:modified xsi:type="dcterms:W3CDTF">2023-09-20T16:28:04Z</dcterms:modified>
  <cp:category>Sand Cone Soil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Department">
    <vt:lpwstr>QA</vt:lpwstr>
  </property>
  <property fmtid="{D5CDD505-2E9C-101B-9397-08002B2CF9AE}" pid="4" name="Division">
    <vt:lpwstr>MVN</vt:lpwstr>
  </property>
  <property fmtid="{D5CDD505-2E9C-101B-9397-08002B2CF9AE}" pid="5" name="Office">
    <vt:lpwstr>QACC</vt:lpwstr>
  </property>
  <property fmtid="{D5CDD505-2E9C-101B-9397-08002B2CF9AE}" pid="6" name="Publisher">
    <vt:lpwstr>USACE</vt:lpwstr>
  </property>
  <property fmtid="{D5CDD505-2E9C-101B-9397-08002B2CF9AE}" pid="7" name="Order">
    <vt:lpwstr>300.000000000000</vt:lpwstr>
  </property>
  <property fmtid="{D5CDD505-2E9C-101B-9397-08002B2CF9AE}" pid="8" name="display_urn:schemas-microsoft-com:office:office#Editor">
    <vt:lpwstr>Benson, Smith MVN</vt:lpwstr>
  </property>
  <property fmtid="{D5CDD505-2E9C-101B-9397-08002B2CF9AE}" pid="9" name="TemplateUrl">
    <vt:lpwstr/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